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8800" windowHeight="11700"/>
  </bookViews>
  <sheets>
    <sheet name="BE 2025-26 SCHEME Main Sheet" sheetId="1" r:id="rId1"/>
  </sheets>
  <definedNames>
    <definedName name="_xlnm._FilterDatabase" localSheetId="0" hidden="1">'BE 2025-26 SCHEME Main Sheet'!$A$7:$J$293</definedName>
    <definedName name="_xlnm.Print_Area" localSheetId="0">'BE 2025-26 SCHEME Main Sheet'!$A$1:$J$290</definedName>
    <definedName name="_xlnm.Print_Titles" localSheetId="0">'BE 2025-26 SCHEME Main Sheet'!$A:$B,'BE 2025-26 SCHEME Main Sheet'!$1:$6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89" i="1" l="1"/>
  <c r="I289" i="1"/>
  <c r="H289" i="1"/>
  <c r="G289" i="1"/>
  <c r="F289" i="1"/>
  <c r="E289" i="1"/>
  <c r="D289" i="1"/>
  <c r="C289" i="1"/>
  <c r="J272" i="1"/>
  <c r="I272" i="1"/>
  <c r="H272" i="1"/>
  <c r="G272" i="1"/>
  <c r="F272" i="1"/>
  <c r="E272" i="1"/>
  <c r="D272" i="1"/>
  <c r="C272" i="1"/>
  <c r="J262" i="1"/>
  <c r="I262" i="1"/>
  <c r="H262" i="1"/>
  <c r="G262" i="1"/>
  <c r="F262" i="1"/>
  <c r="E262" i="1"/>
  <c r="D262" i="1"/>
  <c r="C262" i="1"/>
  <c r="J258" i="1"/>
  <c r="I258" i="1"/>
  <c r="H258" i="1"/>
  <c r="G258" i="1"/>
  <c r="F258" i="1"/>
  <c r="E258" i="1"/>
  <c r="D258" i="1"/>
  <c r="C258" i="1"/>
  <c r="J255" i="1"/>
  <c r="I255" i="1"/>
  <c r="H255" i="1"/>
  <c r="G255" i="1"/>
  <c r="F255" i="1"/>
  <c r="E255" i="1"/>
  <c r="D255" i="1"/>
  <c r="C255" i="1"/>
  <c r="J250" i="1"/>
  <c r="I250" i="1"/>
  <c r="H250" i="1"/>
  <c r="G250" i="1"/>
  <c r="F250" i="1"/>
  <c r="E250" i="1"/>
  <c r="D250" i="1"/>
  <c r="C250" i="1"/>
  <c r="J240" i="1"/>
  <c r="I240" i="1"/>
  <c r="H240" i="1"/>
  <c r="G240" i="1"/>
  <c r="F240" i="1"/>
  <c r="E240" i="1"/>
  <c r="D240" i="1"/>
  <c r="C240" i="1"/>
  <c r="J236" i="1"/>
  <c r="I236" i="1"/>
  <c r="H236" i="1"/>
  <c r="G236" i="1"/>
  <c r="F236" i="1"/>
  <c r="E236" i="1"/>
  <c r="D236" i="1"/>
  <c r="C236" i="1"/>
  <c r="J228" i="1"/>
  <c r="I228" i="1"/>
  <c r="H228" i="1"/>
  <c r="G228" i="1"/>
  <c r="F228" i="1"/>
  <c r="E228" i="1"/>
  <c r="D228" i="1"/>
  <c r="D242" i="1" s="1"/>
  <c r="C228" i="1"/>
  <c r="J222" i="1"/>
  <c r="I222" i="1"/>
  <c r="H222" i="1"/>
  <c r="G222" i="1"/>
  <c r="F222" i="1"/>
  <c r="E222" i="1"/>
  <c r="D222" i="1"/>
  <c r="C222" i="1"/>
  <c r="J218" i="1"/>
  <c r="I218" i="1"/>
  <c r="H218" i="1"/>
  <c r="G218" i="1"/>
  <c r="F218" i="1"/>
  <c r="E218" i="1"/>
  <c r="D218" i="1"/>
  <c r="C218" i="1"/>
  <c r="J214" i="1"/>
  <c r="I214" i="1"/>
  <c r="H214" i="1"/>
  <c r="G214" i="1"/>
  <c r="F214" i="1"/>
  <c r="E214" i="1"/>
  <c r="D214" i="1"/>
  <c r="C214" i="1"/>
  <c r="J210" i="1"/>
  <c r="I210" i="1"/>
  <c r="H210" i="1"/>
  <c r="G210" i="1"/>
  <c r="F210" i="1"/>
  <c r="E210" i="1"/>
  <c r="D210" i="1"/>
  <c r="C210" i="1"/>
  <c r="J206" i="1"/>
  <c r="I206" i="1"/>
  <c r="H206" i="1"/>
  <c r="G206" i="1"/>
  <c r="F206" i="1"/>
  <c r="E206" i="1"/>
  <c r="D206" i="1"/>
  <c r="C206" i="1"/>
  <c r="J196" i="1"/>
  <c r="I196" i="1"/>
  <c r="H196" i="1"/>
  <c r="G196" i="1"/>
  <c r="F196" i="1"/>
  <c r="E196" i="1"/>
  <c r="D196" i="1"/>
  <c r="C196" i="1"/>
  <c r="J192" i="1"/>
  <c r="I192" i="1"/>
  <c r="H192" i="1"/>
  <c r="G192" i="1"/>
  <c r="F192" i="1"/>
  <c r="E192" i="1"/>
  <c r="D192" i="1"/>
  <c r="C192" i="1"/>
  <c r="J188" i="1"/>
  <c r="I188" i="1"/>
  <c r="H188" i="1"/>
  <c r="G188" i="1"/>
  <c r="F188" i="1"/>
  <c r="E188" i="1"/>
  <c r="D188" i="1"/>
  <c r="C188" i="1"/>
  <c r="J185" i="1"/>
  <c r="I185" i="1"/>
  <c r="H185" i="1"/>
  <c r="G185" i="1"/>
  <c r="F185" i="1"/>
  <c r="E185" i="1"/>
  <c r="D185" i="1"/>
  <c r="C185" i="1"/>
  <c r="J181" i="1"/>
  <c r="I181" i="1"/>
  <c r="H181" i="1"/>
  <c r="G181" i="1"/>
  <c r="F181" i="1"/>
  <c r="E181" i="1"/>
  <c r="D181" i="1"/>
  <c r="C181" i="1"/>
  <c r="J176" i="1"/>
  <c r="I176" i="1"/>
  <c r="H176" i="1"/>
  <c r="G176" i="1"/>
  <c r="F176" i="1"/>
  <c r="E176" i="1"/>
  <c r="D176" i="1"/>
  <c r="C176" i="1"/>
  <c r="J171" i="1"/>
  <c r="I171" i="1"/>
  <c r="H171" i="1"/>
  <c r="G171" i="1"/>
  <c r="F171" i="1"/>
  <c r="E171" i="1"/>
  <c r="D171" i="1"/>
  <c r="C171" i="1"/>
  <c r="J167" i="1"/>
  <c r="I167" i="1"/>
  <c r="H167" i="1"/>
  <c r="G167" i="1"/>
  <c r="F167" i="1"/>
  <c r="E167" i="1"/>
  <c r="D167" i="1"/>
  <c r="C167" i="1"/>
  <c r="J163" i="1"/>
  <c r="I163" i="1"/>
  <c r="H163" i="1"/>
  <c r="G163" i="1"/>
  <c r="F163" i="1"/>
  <c r="E163" i="1"/>
  <c r="D163" i="1"/>
  <c r="C163" i="1"/>
  <c r="J159" i="1"/>
  <c r="I159" i="1"/>
  <c r="H159" i="1"/>
  <c r="G159" i="1"/>
  <c r="F159" i="1"/>
  <c r="E159" i="1"/>
  <c r="D159" i="1"/>
  <c r="C159" i="1"/>
  <c r="J149" i="1"/>
  <c r="I149" i="1"/>
  <c r="H149" i="1"/>
  <c r="G149" i="1"/>
  <c r="F149" i="1"/>
  <c r="E149" i="1"/>
  <c r="D149" i="1"/>
  <c r="C149" i="1"/>
  <c r="J146" i="1"/>
  <c r="I146" i="1"/>
  <c r="H146" i="1"/>
  <c r="G146" i="1"/>
  <c r="F146" i="1"/>
  <c r="E146" i="1"/>
  <c r="D146" i="1"/>
  <c r="C146" i="1"/>
  <c r="J143" i="1"/>
  <c r="I143" i="1"/>
  <c r="H143" i="1"/>
  <c r="G143" i="1"/>
  <c r="F143" i="1"/>
  <c r="E143" i="1"/>
  <c r="D143" i="1"/>
  <c r="C143" i="1"/>
  <c r="J138" i="1"/>
  <c r="I138" i="1"/>
  <c r="H138" i="1"/>
  <c r="G138" i="1"/>
  <c r="F138" i="1"/>
  <c r="E138" i="1"/>
  <c r="D136" i="1"/>
  <c r="C136" i="1"/>
  <c r="D133" i="1"/>
  <c r="C133" i="1"/>
  <c r="D131" i="1"/>
  <c r="C131" i="1"/>
  <c r="J129" i="1"/>
  <c r="I129" i="1"/>
  <c r="H129" i="1"/>
  <c r="G129" i="1"/>
  <c r="F129" i="1"/>
  <c r="E129" i="1"/>
  <c r="D129" i="1"/>
  <c r="C129" i="1"/>
  <c r="J126" i="1"/>
  <c r="I126" i="1"/>
  <c r="H126" i="1"/>
  <c r="G126" i="1"/>
  <c r="F126" i="1"/>
  <c r="E126" i="1"/>
  <c r="D126" i="1"/>
  <c r="C126" i="1"/>
  <c r="J121" i="1"/>
  <c r="I121" i="1"/>
  <c r="H121" i="1"/>
  <c r="G121" i="1"/>
  <c r="F121" i="1"/>
  <c r="E121" i="1"/>
  <c r="D121" i="1"/>
  <c r="C121" i="1"/>
  <c r="D118" i="1"/>
  <c r="C118" i="1"/>
  <c r="J117" i="1"/>
  <c r="I117" i="1"/>
  <c r="H117" i="1"/>
  <c r="G117" i="1"/>
  <c r="F117" i="1"/>
  <c r="E117" i="1"/>
  <c r="D115" i="1"/>
  <c r="C115" i="1"/>
  <c r="J114" i="1"/>
  <c r="I114" i="1"/>
  <c r="H114" i="1"/>
  <c r="G114" i="1"/>
  <c r="F114" i="1"/>
  <c r="E114" i="1"/>
  <c r="D112" i="1"/>
  <c r="D114" i="1" s="1"/>
  <c r="C112" i="1"/>
  <c r="C114" i="1" s="1"/>
  <c r="J111" i="1"/>
  <c r="I111" i="1"/>
  <c r="H111" i="1"/>
  <c r="G111" i="1"/>
  <c r="F111" i="1"/>
  <c r="E111" i="1"/>
  <c r="D111" i="1"/>
  <c r="D109" i="1"/>
  <c r="C109" i="1"/>
  <c r="J108" i="1"/>
  <c r="I108" i="1"/>
  <c r="H108" i="1"/>
  <c r="G108" i="1"/>
  <c r="F108" i="1"/>
  <c r="E108" i="1"/>
  <c r="D106" i="1"/>
  <c r="C106" i="1"/>
  <c r="C108" i="1" s="1"/>
  <c r="J105" i="1"/>
  <c r="I105" i="1"/>
  <c r="H105" i="1"/>
  <c r="G105" i="1"/>
  <c r="F105" i="1"/>
  <c r="E105" i="1"/>
  <c r="D103" i="1"/>
  <c r="D105" i="1" s="1"/>
  <c r="C103" i="1"/>
  <c r="C105" i="1" s="1"/>
  <c r="J102" i="1"/>
  <c r="I102" i="1"/>
  <c r="H102" i="1"/>
  <c r="G102" i="1"/>
  <c r="F102" i="1"/>
  <c r="E102" i="1"/>
  <c r="D102" i="1"/>
  <c r="C102" i="1"/>
  <c r="D99" i="1"/>
  <c r="C99" i="1"/>
  <c r="J97" i="1"/>
  <c r="I97" i="1"/>
  <c r="H97" i="1"/>
  <c r="G97" i="1"/>
  <c r="F97" i="1"/>
  <c r="E97" i="1"/>
  <c r="D97" i="1"/>
  <c r="C97" i="1"/>
  <c r="J90" i="1"/>
  <c r="I90" i="1"/>
  <c r="H90" i="1"/>
  <c r="G90" i="1"/>
  <c r="F90" i="1"/>
  <c r="E90" i="1"/>
  <c r="D90" i="1"/>
  <c r="C90" i="1"/>
  <c r="J87" i="1"/>
  <c r="I87" i="1"/>
  <c r="H87" i="1"/>
  <c r="G87" i="1"/>
  <c r="F87" i="1"/>
  <c r="E87" i="1"/>
  <c r="D87" i="1"/>
  <c r="C87" i="1"/>
  <c r="J84" i="1"/>
  <c r="I84" i="1"/>
  <c r="H84" i="1"/>
  <c r="G84" i="1"/>
  <c r="F84" i="1"/>
  <c r="E84" i="1"/>
  <c r="D84" i="1"/>
  <c r="C84" i="1"/>
  <c r="J80" i="1"/>
  <c r="I80" i="1"/>
  <c r="H80" i="1"/>
  <c r="G80" i="1"/>
  <c r="F80" i="1"/>
  <c r="E80" i="1"/>
  <c r="D80" i="1"/>
  <c r="C80" i="1"/>
  <c r="J76" i="1"/>
  <c r="I76" i="1"/>
  <c r="H76" i="1"/>
  <c r="G76" i="1"/>
  <c r="F76" i="1"/>
  <c r="E76" i="1"/>
  <c r="D76" i="1"/>
  <c r="C76" i="1"/>
  <c r="J73" i="1"/>
  <c r="I73" i="1"/>
  <c r="H73" i="1"/>
  <c r="G73" i="1"/>
  <c r="F73" i="1"/>
  <c r="E73" i="1"/>
  <c r="D73" i="1"/>
  <c r="C73" i="1"/>
  <c r="J70" i="1"/>
  <c r="I70" i="1"/>
  <c r="H70" i="1"/>
  <c r="G70" i="1"/>
  <c r="F70" i="1"/>
  <c r="E70" i="1"/>
  <c r="D70" i="1"/>
  <c r="C70" i="1"/>
  <c r="J67" i="1"/>
  <c r="I67" i="1"/>
  <c r="H67" i="1"/>
  <c r="G67" i="1"/>
  <c r="F67" i="1"/>
  <c r="E67" i="1"/>
  <c r="D67" i="1"/>
  <c r="C67" i="1"/>
  <c r="J62" i="1"/>
  <c r="I62" i="1"/>
  <c r="H62" i="1"/>
  <c r="G62" i="1"/>
  <c r="F62" i="1"/>
  <c r="E62" i="1"/>
  <c r="D62" i="1"/>
  <c r="C62" i="1"/>
  <c r="J59" i="1"/>
  <c r="I59" i="1"/>
  <c r="H59" i="1"/>
  <c r="G59" i="1"/>
  <c r="F59" i="1"/>
  <c r="E59" i="1"/>
  <c r="D59" i="1"/>
  <c r="C59" i="1"/>
  <c r="J55" i="1"/>
  <c r="I55" i="1"/>
  <c r="H55" i="1"/>
  <c r="G55" i="1"/>
  <c r="F55" i="1"/>
  <c r="E55" i="1"/>
  <c r="D55" i="1"/>
  <c r="C55" i="1"/>
  <c r="J52" i="1"/>
  <c r="I52" i="1"/>
  <c r="H52" i="1"/>
  <c r="G52" i="1"/>
  <c r="F52" i="1"/>
  <c r="E52" i="1"/>
  <c r="D52" i="1"/>
  <c r="C52" i="1"/>
  <c r="J47" i="1"/>
  <c r="I47" i="1"/>
  <c r="H47" i="1"/>
  <c r="G47" i="1"/>
  <c r="F47" i="1"/>
  <c r="E47" i="1"/>
  <c r="D47" i="1"/>
  <c r="C47" i="1"/>
  <c r="J43" i="1"/>
  <c r="I43" i="1"/>
  <c r="H43" i="1"/>
  <c r="G43" i="1"/>
  <c r="F43" i="1"/>
  <c r="E43" i="1"/>
  <c r="D43" i="1"/>
  <c r="C43" i="1"/>
  <c r="J40" i="1"/>
  <c r="I40" i="1"/>
  <c r="H40" i="1"/>
  <c r="G40" i="1"/>
  <c r="F40" i="1"/>
  <c r="E40" i="1"/>
  <c r="D40" i="1"/>
  <c r="C40" i="1"/>
  <c r="J37" i="1"/>
  <c r="I37" i="1"/>
  <c r="H37" i="1"/>
  <c r="G37" i="1"/>
  <c r="F37" i="1"/>
  <c r="E37" i="1"/>
  <c r="D37" i="1"/>
  <c r="C37" i="1"/>
  <c r="J33" i="1"/>
  <c r="I33" i="1"/>
  <c r="H33" i="1"/>
  <c r="G33" i="1"/>
  <c r="F33" i="1"/>
  <c r="E33" i="1"/>
  <c r="D33" i="1"/>
  <c r="C33" i="1"/>
  <c r="J28" i="1"/>
  <c r="I28" i="1"/>
  <c r="H28" i="1"/>
  <c r="G28" i="1"/>
  <c r="F28" i="1"/>
  <c r="E28" i="1"/>
  <c r="D28" i="1"/>
  <c r="C28" i="1"/>
  <c r="J19" i="1"/>
  <c r="I19" i="1"/>
  <c r="H19" i="1"/>
  <c r="G19" i="1"/>
  <c r="F19" i="1"/>
  <c r="E19" i="1"/>
  <c r="D19" i="1"/>
  <c r="C19" i="1"/>
  <c r="J16" i="1"/>
  <c r="I16" i="1"/>
  <c r="H16" i="1"/>
  <c r="G16" i="1"/>
  <c r="F16" i="1"/>
  <c r="E16" i="1"/>
  <c r="D16" i="1"/>
  <c r="C16" i="1"/>
  <c r="J13" i="1"/>
  <c r="I13" i="1"/>
  <c r="H13" i="1"/>
  <c r="G13" i="1"/>
  <c r="F13" i="1"/>
  <c r="E13" i="1"/>
  <c r="D13" i="1"/>
  <c r="C13" i="1"/>
  <c r="J10" i="1"/>
  <c r="I10" i="1"/>
  <c r="H10" i="1"/>
  <c r="G10" i="1"/>
  <c r="F10" i="1"/>
  <c r="E10" i="1"/>
  <c r="D10" i="1"/>
  <c r="C10" i="1"/>
  <c r="G242" i="1" l="1"/>
  <c r="G264" i="1"/>
  <c r="G93" i="1"/>
  <c r="E93" i="1"/>
  <c r="I93" i="1"/>
  <c r="J93" i="1"/>
  <c r="C93" i="1"/>
  <c r="D93" i="1"/>
  <c r="F93" i="1"/>
  <c r="H93" i="1"/>
  <c r="C111" i="1"/>
  <c r="D108" i="1"/>
  <c r="J139" i="1"/>
  <c r="E139" i="1"/>
  <c r="C117" i="1"/>
  <c r="F139" i="1"/>
  <c r="D117" i="1"/>
  <c r="G139" i="1"/>
  <c r="H139" i="1"/>
  <c r="C138" i="1"/>
  <c r="I139" i="1"/>
  <c r="D138" i="1"/>
  <c r="D139" i="1" s="1"/>
  <c r="D186" i="1"/>
  <c r="G186" i="1"/>
  <c r="F186" i="1"/>
  <c r="H186" i="1"/>
  <c r="I186" i="1"/>
  <c r="J186" i="1"/>
  <c r="C186" i="1"/>
  <c r="E186" i="1"/>
  <c r="D225" i="1"/>
  <c r="E225" i="1"/>
  <c r="C225" i="1"/>
  <c r="F225" i="1"/>
  <c r="G225" i="1"/>
  <c r="H225" i="1"/>
  <c r="I225" i="1"/>
  <c r="J225" i="1"/>
  <c r="J242" i="1"/>
  <c r="F242" i="1"/>
  <c r="E242" i="1"/>
  <c r="C242" i="1"/>
  <c r="H242" i="1"/>
  <c r="I242" i="1"/>
  <c r="D264" i="1"/>
  <c r="H264" i="1"/>
  <c r="I264" i="1"/>
  <c r="I290" i="1" s="1"/>
  <c r="J264" i="1"/>
  <c r="C264" i="1"/>
  <c r="E264" i="1"/>
  <c r="F264" i="1"/>
  <c r="G290" i="1"/>
  <c r="J290" i="1" l="1"/>
  <c r="D290" i="1"/>
  <c r="E290" i="1"/>
  <c r="H290" i="1"/>
  <c r="F290" i="1"/>
  <c r="C139" i="1"/>
  <c r="C290" i="1" s="1"/>
</calcChain>
</file>

<file path=xl/sharedStrings.xml><?xml version="1.0" encoding="utf-8"?>
<sst xmlns="http://schemas.openxmlformats.org/spreadsheetml/2006/main" count="308" uniqueCount="246">
  <si>
    <t>(Rs in lakh)</t>
  </si>
  <si>
    <t>BE 2025-26</t>
  </si>
  <si>
    <t>Sl.No.</t>
  </si>
  <si>
    <t>Name of the Unit/AICRP/Nwtwork Project/ATARI etc.</t>
  </si>
  <si>
    <t>OTHER THAN NEH, TSP, SCSP</t>
  </si>
  <si>
    <t>NEH</t>
  </si>
  <si>
    <t>TSP</t>
  </si>
  <si>
    <t>SCSP</t>
  </si>
  <si>
    <t xml:space="preserve">General </t>
  </si>
  <si>
    <t xml:space="preserve">Capital </t>
  </si>
  <si>
    <t>CICR, Nagpur</t>
  </si>
  <si>
    <t>AICRP on Cotton, CICR, Nagpur</t>
  </si>
  <si>
    <t>CRIJAF, Barrackpore</t>
  </si>
  <si>
    <t>AINPJAF, CRIJAF, Barrackpore</t>
  </si>
  <si>
    <t>NRRI, Cuttack</t>
  </si>
  <si>
    <t>Incentivizing Research in Agriculture, NRRI, Cuttack</t>
  </si>
  <si>
    <t>CTRI, Rajamundry</t>
  </si>
  <si>
    <t>NETWORK on Tobacco, CTRI, Rajamundry</t>
  </si>
  <si>
    <t>IARI, New Delhi</t>
  </si>
  <si>
    <t>Pesticide Residues, IARI, New Delhi</t>
  </si>
  <si>
    <t xml:space="preserve">AICRP on Nematode in cropping system, IARI, New Delhi </t>
  </si>
  <si>
    <t>CRP On Hybrid Technology, IARI, New Delhi</t>
  </si>
  <si>
    <t>CRP On Molecular  Breeding,  IARI, New Delhi</t>
  </si>
  <si>
    <t>AICRP-Honeybees and Pollinators, New Delhi</t>
  </si>
  <si>
    <t>Food Security with genome editing</t>
  </si>
  <si>
    <t>AINP on Emerging Pests </t>
  </si>
  <si>
    <t>IARI ,  Assam</t>
  </si>
  <si>
    <t>IARI Types Deemed University,  Jharkhand</t>
  </si>
  <si>
    <t>IGFRI, Jhansi</t>
  </si>
  <si>
    <t>AICRP on Forage Crops and Utilization, IGFRI, Jhansi</t>
  </si>
  <si>
    <t>IIPR, Kanpur</t>
  </si>
  <si>
    <t>AICRP on Rabi Pulses(Chickpea, lentil, fieldpea)</t>
  </si>
  <si>
    <t>AICRP on Kharif Pulses(Pigeonpea, mubgbean, urdbean, lathyrus, rajmash, cowpea arid lagumes)</t>
  </si>
  <si>
    <t>IISR, Lucknow</t>
  </si>
  <si>
    <t>AICRP on Sugercane, IISR, Lucknow</t>
  </si>
  <si>
    <t>IISR Lucknow</t>
  </si>
  <si>
    <t>NBAIM, Maunath Bhanjan</t>
  </si>
  <si>
    <t>AMAAS, NBAIM, Mau</t>
  </si>
  <si>
    <t>NBPGR, New Delhi</t>
  </si>
  <si>
    <t>AICRP POTENTIAL CROP, NBPGR, New Delhi</t>
  </si>
  <si>
    <t>CRP-AGRO BIODIVERSITY, NBPGR, New Delhi</t>
  </si>
  <si>
    <t>SBI, Coimbatore</t>
  </si>
  <si>
    <t>VPKAS, Almora</t>
  </si>
  <si>
    <t>NRCIPM, New Delhi</t>
  </si>
  <si>
    <t>AICRP on Crop Pest Management(soil arthropod, agri. acrology, vertebrate pest management)</t>
  </si>
  <si>
    <t>DGR, Junagadh</t>
  </si>
  <si>
    <t>AICRP on Groudnut, DGR, Junagadh</t>
  </si>
  <si>
    <t>NIPB, New Delhi</t>
  </si>
  <si>
    <t>Translational Genomics in Crop Plants(TGCP), NIPB, New Delhi</t>
  </si>
  <si>
    <t>AICRP on Bio Tech Crops</t>
  </si>
  <si>
    <t>NRC Plant Biotechnology, New Delhi</t>
  </si>
  <si>
    <t>DR &amp; MR, Bharatpur</t>
  </si>
  <si>
    <t>AICRP on R&amp;M, DR &amp; MR, Bharatpur</t>
  </si>
  <si>
    <t>IIMR, Hyderabad</t>
  </si>
  <si>
    <t>AICRP on Sorghum and Millets, IIMR, Hyd.</t>
  </si>
  <si>
    <t>AICRP on Pearl millets</t>
  </si>
  <si>
    <t xml:space="preserve">GlobalR&amp;D Hub </t>
  </si>
  <si>
    <t>IISR, Indore</t>
  </si>
  <si>
    <t xml:space="preserve">AICRP on Soyabean, Indore </t>
  </si>
  <si>
    <t>DSR, Indore</t>
  </si>
  <si>
    <t>NBAIR, Bengaluru</t>
  </si>
  <si>
    <t>AICRP on Biological Control, NBAIR, Benglaluru</t>
  </si>
  <si>
    <t>IIMR, Ludhiana</t>
  </si>
  <si>
    <t>AICRP On Maize, IIMR, New Delhi</t>
  </si>
  <si>
    <t>IIOR, Hyderabad</t>
  </si>
  <si>
    <t>AICRP on Oilseed(sunflower, safflower, castor, linseed)</t>
  </si>
  <si>
    <t>AICRP on Sesame &amp; Niger, IIOR, Hyderabad</t>
  </si>
  <si>
    <t>IIRR,  Hyderabad</t>
  </si>
  <si>
    <t>AICRP on Rice, IIRR, Hyderabad</t>
  </si>
  <si>
    <t>CRP on Biofortification, IIRR, Hyderabad</t>
  </si>
  <si>
    <t>IIWBR,  Karnal</t>
  </si>
  <si>
    <t>AICRP on Wheat &amp; Barley, IIWBR, Karnal</t>
  </si>
  <si>
    <t>IISS, Maunath Bhanjan</t>
  </si>
  <si>
    <t>AICRP on Seed Crops, Mau including ICAR Seed Project</t>
  </si>
  <si>
    <t>NIBSM, Raipur</t>
  </si>
  <si>
    <t>IIAB, Ranchi</t>
  </si>
  <si>
    <t>I</t>
  </si>
  <si>
    <t xml:space="preserve">Total Crop Sciences </t>
  </si>
  <si>
    <t>CIARI, Port Blair</t>
  </si>
  <si>
    <t>CIAH, Bikaner</t>
  </si>
  <si>
    <t>AICRP on AZF, CIAH, Bikaner</t>
  </si>
  <si>
    <t>CISH, Lucknow</t>
  </si>
  <si>
    <t>CITH, Srinagar</t>
  </si>
  <si>
    <t>CPCRI, Kasaragod</t>
  </si>
  <si>
    <t>AICRP on Palms, CPCRI, Kasaragod</t>
  </si>
  <si>
    <t>CPRI, Shimla</t>
  </si>
  <si>
    <t>AICRP on Potato, CPRI, Shimla</t>
  </si>
  <si>
    <t>CTCRI, Thiruvanthapuram</t>
  </si>
  <si>
    <t>AICRP on Tuber Crops, CTCRI, Thiruvanthapuram</t>
  </si>
  <si>
    <t>IIHR, Bangalore</t>
  </si>
  <si>
    <t>AICRP on Fruit, IIHR, Bangalore</t>
  </si>
  <si>
    <t>IISR, Calicut</t>
  </si>
  <si>
    <t>AICRP on Spices, IISR, Calicut</t>
  </si>
  <si>
    <t>IIVR, Varanasi</t>
  </si>
  <si>
    <t>AICRP on Vegetables, IIVR, Varanasi</t>
  </si>
  <si>
    <t>NRC for Banana, Tiruchirapalli</t>
  </si>
  <si>
    <t>Dte. for Cashew Research,  Puttur</t>
  </si>
  <si>
    <t>AICRP on Cashew, Dte. For Cashew Research,  Puttur</t>
  </si>
  <si>
    <t>CCRI, Nagpur</t>
  </si>
  <si>
    <t>NRC For Grapes, Pune</t>
  </si>
  <si>
    <t>DMAPR, Anand</t>
  </si>
  <si>
    <t>AICRP on MAP &amp; Betelvine, DMAPR, Anand</t>
  </si>
  <si>
    <t>Dte. on Mushroom, Solan</t>
  </si>
  <si>
    <t>AICRP on Mushroom, DMR, Solan</t>
  </si>
  <si>
    <t>IIOPR, Pedavegi</t>
  </si>
  <si>
    <t>Dte. on Onion &amp; Garlic, Pune</t>
  </si>
  <si>
    <t>NRC on Orchids, Sikkim</t>
  </si>
  <si>
    <t>NRC Seed Spices, Ajmer</t>
  </si>
  <si>
    <t>NRC For Litchi, Muzaffarpur</t>
  </si>
  <si>
    <t>NRC for Pomegranate, Solapur</t>
  </si>
  <si>
    <t>Dte. of Floriculture, Pune</t>
  </si>
  <si>
    <t>AICRP on Floriculture, Dte. of Floriculture, Pune</t>
  </si>
  <si>
    <t>II</t>
  </si>
  <si>
    <t xml:space="preserve">Total HORTICULTURAL SCIENCES </t>
  </si>
  <si>
    <t>CARI, Izatnagar</t>
  </si>
  <si>
    <t>CIRB, Hissar</t>
  </si>
  <si>
    <t>Network Project on Baffaloes, CIRB, Hissar</t>
  </si>
  <si>
    <t>CIRG, Makhdoom</t>
  </si>
  <si>
    <t>AICRP on Goats, CIRG, Makhdoom</t>
  </si>
  <si>
    <t>CSWRI, Avikanagar</t>
  </si>
  <si>
    <t>Network on Sheep Improvement, CSWRI, Avikanagar</t>
  </si>
  <si>
    <t>IVRI, Izatnagar</t>
  </si>
  <si>
    <t>AINP on genome editing technology for improvement in livestock health and production</t>
  </si>
  <si>
    <t>AINP on Livestock and Poultry Product Safety</t>
  </si>
  <si>
    <t>AINP on One Health approach to Zoonotic Diseases (New)</t>
  </si>
  <si>
    <t>Outreach Prog, on Ethno vety. Medicine, IVRI, Izatnagar</t>
  </si>
  <si>
    <t>AINP on Challenging&amp; emerging diseases on animals NEW</t>
  </si>
  <si>
    <t>Advanced  Research Centre on Canines, IVRI NEW</t>
  </si>
  <si>
    <t>AINP on Diag. Imaging for mangement od surgical conditions in Animals., IVRI, Izatnagar</t>
  </si>
  <si>
    <t>CRP on  V&amp;D, IVRI, Izatnagar</t>
  </si>
  <si>
    <t>NIHSAD, Bhopal</t>
  </si>
  <si>
    <t>NBAGR, Karnal</t>
  </si>
  <si>
    <t>Network Project on Animal Genetic Resources, NBAGR, Karnal</t>
  </si>
  <si>
    <t>NDRI, Karnal</t>
  </si>
  <si>
    <t>NIANP, Bangalore</t>
  </si>
  <si>
    <t>AICRP ON NPAERP + OP on Methan Emission, NIANP, Bangalore</t>
  </si>
  <si>
    <t>NRC on Camel, Bikaner</t>
  </si>
  <si>
    <t>NRC on Equines, Hissar</t>
  </si>
  <si>
    <t>National Centre for  Veterinary Type Culture Collection, NRC on Equines, Hissar</t>
  </si>
  <si>
    <t>National Meat Research Institute(NMRI), Hyderabad</t>
  </si>
  <si>
    <t>NRC on Mithun</t>
  </si>
  <si>
    <t>NRC on Pig, Guwahati</t>
  </si>
  <si>
    <t>AICRP on Pig, NRC on Pig, Guwahati</t>
  </si>
  <si>
    <t>NRC on Yak, Dirang</t>
  </si>
  <si>
    <t>NIVEDI, Bengalore</t>
  </si>
  <si>
    <t>CIRC, Meerut</t>
  </si>
  <si>
    <t>AICRP on Cattle, CIRC, Meerut</t>
  </si>
  <si>
    <t>Nation Institute of Foot &amp; Mouth Disease, Bhubaneshwar</t>
  </si>
  <si>
    <t>Dte. Of Poultry Research, Hyderabad</t>
  </si>
  <si>
    <t>AICRP on Poultry, Dte. Of Poultry Research, Hyderabad</t>
  </si>
  <si>
    <t>III</t>
  </si>
  <si>
    <t>TOTAL ANIMAL SCIENCES</t>
  </si>
  <si>
    <t>CAZRI, Johdhpur</t>
  </si>
  <si>
    <t>CRIDA,  Hyderabad</t>
  </si>
  <si>
    <t>AICRP on Dryland Agriculture, CRIDA, Hyderabad</t>
  </si>
  <si>
    <t>AICRP on Agrometeorology, CRIDA, Hyderabad</t>
  </si>
  <si>
    <t>IIS &amp; WC (CS &amp; WCR &amp; TI), Dehradun</t>
  </si>
  <si>
    <t>CSSRI, Karnal</t>
  </si>
  <si>
    <t>PCU-SAS, CSSRI, Karnal</t>
  </si>
  <si>
    <t>ICAR RC For  NEH Region.,Barapani</t>
  </si>
  <si>
    <t>ICAR Res. Complex for Eastern Region, Patna</t>
  </si>
  <si>
    <t>CCARI (ICAR Res. Complex),  Goa</t>
  </si>
  <si>
    <t>IISS, Bhopal</t>
  </si>
  <si>
    <t>AICRP on Micronutrients, IISS, Bhopal</t>
  </si>
  <si>
    <t>AICRP on Biofertilizer, IISS, Bhopal</t>
  </si>
  <si>
    <t>AICRP on STCR, IISS, Bhopal</t>
  </si>
  <si>
    <t>AICRP on LTFE, IISS, Bhopal</t>
  </si>
  <si>
    <t>CRP on Conservation Agriculture, IISS, Bhopal</t>
  </si>
  <si>
    <t>NBSS &amp; LUP, Nagpur</t>
  </si>
  <si>
    <t>CAFRI,Jhansi</t>
  </si>
  <si>
    <t>AICRP on Agroforestry, CARI, Jhansi</t>
  </si>
  <si>
    <t>IIWM, Bhubaneshwar</t>
  </si>
  <si>
    <t>AICRP on IWM,  IIWM, Bhubaneshwar</t>
  </si>
  <si>
    <t>CRP on Water, IIWM, Bhubaneshwar</t>
  </si>
  <si>
    <t>NRC on Integrated Farming (Mahtma Gandhi Institute of Integrated Farming), Motihari</t>
  </si>
  <si>
    <t>Dte. Of Weed Research, Jabalpur</t>
  </si>
  <si>
    <t>AICRP on Weed Management, DWR, Jabalpur</t>
  </si>
  <si>
    <t>IIFSR, Modipuram</t>
  </si>
  <si>
    <t>AICRP on Integragted Farming System, IIFSR, Modipuram</t>
  </si>
  <si>
    <t>Network Project on Organic Farming, IIFSR, Modipuram</t>
  </si>
  <si>
    <t>NIASM, Baramati</t>
  </si>
  <si>
    <t>NICRA,  Hyderabad</t>
  </si>
  <si>
    <t>IV</t>
  </si>
  <si>
    <t>TOTAL NRM DIVISION</t>
  </si>
  <si>
    <t>CIBA, Chennai</t>
  </si>
  <si>
    <t>AINP on Fish Health,  CIBA, Chennai</t>
  </si>
  <si>
    <t>CIFRI, Barrackpore</t>
  </si>
  <si>
    <t>CIFA, Bhubaneshwar</t>
  </si>
  <si>
    <t>CIFE, Mumbai</t>
  </si>
  <si>
    <t>CIFT, Kochi</t>
  </si>
  <si>
    <t>CMFRI, Kochi</t>
  </si>
  <si>
    <t xml:space="preserve"> ANIP Mericulture, CMFRI, Kochi</t>
  </si>
  <si>
    <t>AINP on Ornamental. CMFRI, Kochi</t>
  </si>
  <si>
    <t xml:space="preserve">NBFGR, Lucknow </t>
  </si>
  <si>
    <t xml:space="preserve">CRP Genomics, NBFGR, Lucknow </t>
  </si>
  <si>
    <t xml:space="preserve">AINP-AMR, NBFGR, Lucknow </t>
  </si>
  <si>
    <t>Dte. Of Coldwater Fisheries Research, Bhimtal</t>
  </si>
  <si>
    <t>V</t>
  </si>
  <si>
    <t xml:space="preserve">TOTAL FISHEREIES </t>
  </si>
  <si>
    <t xml:space="preserve">CIAE, Bhopal </t>
  </si>
  <si>
    <t xml:space="preserve">AICRP on FIM, CIAE, Bhopal </t>
  </si>
  <si>
    <t xml:space="preserve">AICRP on ESA, CIAE, Bhopal </t>
  </si>
  <si>
    <t xml:space="preserve">AICRP on  EAAI, CIAE, Bhopal  </t>
  </si>
  <si>
    <t xml:space="preserve">AICRP on UAE, CIAE, Bhopal </t>
  </si>
  <si>
    <t xml:space="preserve">CRP On FMPF, CIAE, Bhopal </t>
  </si>
  <si>
    <t xml:space="preserve">CRP On EA, CIAE, Bhopal </t>
  </si>
  <si>
    <t xml:space="preserve">CIPHET, Ludhiana </t>
  </si>
  <si>
    <t xml:space="preserve">AICRP on PET (PEASEM), CIPHET, Ludhiana </t>
  </si>
  <si>
    <t xml:space="preserve">AICRP on PHET, CIPHET, Ludhiana </t>
  </si>
  <si>
    <t xml:space="preserve">CRP On SA, CIPHET, Ludhiana  </t>
  </si>
  <si>
    <t xml:space="preserve">CIRCOT, Mumbai </t>
  </si>
  <si>
    <t>CRP on Natural Fibres, CIRCOT, Mumbai</t>
  </si>
  <si>
    <t>IINRG, Ranchi (NISA)</t>
  </si>
  <si>
    <t xml:space="preserve">NWP on HP VANR&amp;G, IINRG, Ranchi </t>
  </si>
  <si>
    <t xml:space="preserve">NWP on CLIGR, IINRG, Ranchi  </t>
  </si>
  <si>
    <t xml:space="preserve">IINRG, Ranchi </t>
  </si>
  <si>
    <t>NINFET, Kolkata</t>
  </si>
  <si>
    <t>VI</t>
  </si>
  <si>
    <t>TOTAL AGRICULTURAL ENGINEERING</t>
  </si>
  <si>
    <t>IASRI including CABin, New Delhi</t>
  </si>
  <si>
    <t>NIAP &amp; PR, New Delhi</t>
  </si>
  <si>
    <t>NAARM, Hyderabad</t>
  </si>
  <si>
    <t xml:space="preserve">CIWA, Bhubaneshwar </t>
  </si>
  <si>
    <t>AICRP on Home Science, CIWA, Bhubaneshwar</t>
  </si>
  <si>
    <t>Strengthening and Development of Higher Agricultural Education in India</t>
  </si>
  <si>
    <t>VII</t>
  </si>
  <si>
    <t>TOTAL AG. EDUCATION DIVISION/ESM</t>
  </si>
  <si>
    <t xml:space="preserve">DKMA, New Delhi </t>
  </si>
  <si>
    <t>ATARI ZONE-I, Ludhiana</t>
  </si>
  <si>
    <t>ATARI ZONE-II, Jodhpur</t>
  </si>
  <si>
    <t>ATARI ZONE-III, Kanpur</t>
  </si>
  <si>
    <t>ATARI ZONE-IV, Patna</t>
  </si>
  <si>
    <t>ATARI ZONE-V, Kolkata</t>
  </si>
  <si>
    <t>ATARI ZONE-VI, Guwahati</t>
  </si>
  <si>
    <t>ATARI ZONE-VII, Barapani</t>
  </si>
  <si>
    <t>ATARI ZONE-VIII, Pune</t>
  </si>
  <si>
    <t>ATARI ZONE-IX, Jabalpur</t>
  </si>
  <si>
    <t>ATARI ZONE-X, Hyderabad</t>
  </si>
  <si>
    <t>ATARI ZONE-XI, Bengalore</t>
  </si>
  <si>
    <t>ARYA</t>
  </si>
  <si>
    <t>FARMER FIRST</t>
  </si>
  <si>
    <t>NETWORK PROJECT NEMA</t>
  </si>
  <si>
    <t>KVK PORTAL (iasri)</t>
  </si>
  <si>
    <t>IX</t>
  </si>
  <si>
    <t>TOTAL AGRICULTURAL EXTENSION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</si>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</sst>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4"/>
      <color theme="1"/>
      <name val="Times New Roman"/>
      <family val="1"/>
    </font>
    <font>
      <sz val="36"/>
      <color theme="1"/>
      <name val="Times New Roman"/>
      <family val="1"/>
    </font>
    <font>
      <b/>
      <sz val="36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rgb="FFFDE9D9"/>
      </patternFill>
    </fill>
    <fill>
      <patternFill patternType="solid">
        <fgColor theme="4" tint="0.39997558519241921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6">
    <xf numFmtId="0" fontId="0" fillId="0" borderId="0" xfId="0"/>
    <xf numFmtId="2" fontId="2" fillId="2" borderId="0" xfId="0" applyNumberFormat="1" applyFont="1" applyFill="1" applyAlignment="1">
      <alignment vertical="center"/>
    </xf>
    <xf numFmtId="2" fontId="2" fillId="2" borderId="0" xfId="0" applyNumberFormat="1" applyFont="1" applyFill="1" applyAlignment="1">
      <alignment vertical="center" wrapText="1"/>
    </xf>
    <xf numFmtId="2" fontId="2" fillId="2" borderId="0" xfId="0" applyNumberFormat="1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2" fontId="4" fillId="2" borderId="0" xfId="0" applyNumberFormat="1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5" fillId="2" borderId="2" xfId="0" applyFont="1" applyFill="1" applyBorder="1" applyAlignment="1">
      <alignment vertical="center" wrapText="1"/>
    </xf>
    <xf numFmtId="2" fontId="5" fillId="2" borderId="3" xfId="0" applyNumberFormat="1" applyFont="1" applyFill="1" applyBorder="1" applyAlignment="1">
      <alignment horizontal="center" vertical="center" wrapText="1"/>
    </xf>
    <xf numFmtId="2" fontId="5" fillId="2" borderId="4" xfId="0" applyNumberFormat="1" applyFont="1" applyFill="1" applyBorder="1" applyAlignment="1">
      <alignment horizontal="center" vertical="center" wrapText="1"/>
    </xf>
    <xf numFmtId="0" fontId="6" fillId="2" borderId="0" xfId="0" applyFont="1" applyFill="1" applyAlignment="1">
      <alignment vertical="center"/>
    </xf>
    <xf numFmtId="2" fontId="6" fillId="2" borderId="2" xfId="0" applyNumberFormat="1" applyFont="1" applyFill="1" applyBorder="1" applyAlignment="1">
      <alignment vertical="center"/>
    </xf>
    <xf numFmtId="2" fontId="6" fillId="2" borderId="3" xfId="0" applyNumberFormat="1" applyFont="1" applyFill="1" applyBorder="1" applyAlignment="1">
      <alignment vertical="center"/>
    </xf>
    <xf numFmtId="2" fontId="5" fillId="2" borderId="2" xfId="0" applyNumberFormat="1" applyFont="1" applyFill="1" applyBorder="1" applyAlignment="1">
      <alignment horizontal="center" vertical="center" wrapText="1"/>
    </xf>
    <xf numFmtId="2" fontId="5" fillId="2" borderId="3" xfId="0" applyNumberFormat="1" applyFont="1" applyFill="1" applyBorder="1" applyAlignment="1">
      <alignment horizontal="center" vertical="center" wrapText="1"/>
    </xf>
    <xf numFmtId="0" fontId="5" fillId="2" borderId="0" xfId="0" applyFont="1" applyFill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0" fontId="6" fillId="2" borderId="2" xfId="0" applyFont="1" applyFill="1" applyBorder="1" applyAlignment="1">
      <alignment horizontal="center" vertical="center"/>
    </xf>
    <xf numFmtId="2" fontId="6" fillId="2" borderId="2" xfId="0" applyNumberFormat="1" applyFont="1" applyFill="1" applyBorder="1" applyAlignment="1">
      <alignment vertical="center" wrapText="1"/>
    </xf>
    <xf numFmtId="0" fontId="5" fillId="3" borderId="2" xfId="0" applyFont="1" applyFill="1" applyBorder="1" applyAlignment="1">
      <alignment horizontal="center" vertical="center"/>
    </xf>
    <xf numFmtId="2" fontId="5" fillId="3" borderId="2" xfId="0" applyNumberFormat="1" applyFont="1" applyFill="1" applyBorder="1" applyAlignment="1">
      <alignment vertical="center" wrapText="1"/>
    </xf>
    <xf numFmtId="2" fontId="5" fillId="3" borderId="2" xfId="0" applyNumberFormat="1" applyFont="1" applyFill="1" applyBorder="1" applyAlignment="1" applyProtection="1">
      <alignment vertical="center"/>
      <protection locked="0"/>
    </xf>
    <xf numFmtId="0" fontId="5" fillId="3" borderId="0" xfId="0" applyFont="1" applyFill="1" applyAlignment="1">
      <alignment vertical="center"/>
    </xf>
    <xf numFmtId="2" fontId="6" fillId="4" borderId="2" xfId="0" applyNumberFormat="1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center" vertical="center"/>
    </xf>
    <xf numFmtId="0" fontId="6" fillId="3" borderId="0" xfId="0" applyFont="1" applyFill="1" applyAlignment="1">
      <alignment vertical="center"/>
    </xf>
    <xf numFmtId="0" fontId="5" fillId="2" borderId="2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2" fontId="5" fillId="5" borderId="2" xfId="0" applyNumberFormat="1" applyFont="1" applyFill="1" applyBorder="1" applyAlignment="1">
      <alignment vertical="center" wrapText="1"/>
    </xf>
    <xf numFmtId="2" fontId="5" fillId="5" borderId="2" xfId="0" applyNumberFormat="1" applyFont="1" applyFill="1" applyBorder="1" applyAlignment="1">
      <alignment vertical="center"/>
    </xf>
    <xf numFmtId="2" fontId="5" fillId="5" borderId="3" xfId="0" applyNumberFormat="1" applyFont="1" applyFill="1" applyBorder="1" applyAlignment="1">
      <alignment vertical="center"/>
    </xf>
    <xf numFmtId="0" fontId="6" fillId="5" borderId="0" xfId="0" applyFont="1" applyFill="1" applyAlignment="1">
      <alignment vertical="center"/>
    </xf>
    <xf numFmtId="2" fontId="6" fillId="2" borderId="3" xfId="0" applyNumberFormat="1" applyFont="1" applyFill="1" applyBorder="1" applyAlignment="1">
      <alignment vertical="center" wrapText="1"/>
    </xf>
    <xf numFmtId="2" fontId="5" fillId="3" borderId="3" xfId="0" applyNumberFormat="1" applyFont="1" applyFill="1" applyBorder="1" applyAlignment="1">
      <alignment vertical="center" wrapText="1"/>
    </xf>
    <xf numFmtId="2" fontId="6" fillId="2" borderId="2" xfId="0" applyNumberFormat="1" applyFont="1" applyFill="1" applyBorder="1" applyAlignment="1">
      <alignment horizontal="left" vertical="center" wrapText="1"/>
    </xf>
    <xf numFmtId="2" fontId="5" fillId="3" borderId="2" xfId="0" applyNumberFormat="1" applyFont="1" applyFill="1" applyBorder="1" applyAlignment="1">
      <alignment vertical="center"/>
    </xf>
    <xf numFmtId="0" fontId="5" fillId="5" borderId="5" xfId="0" applyFont="1" applyFill="1" applyBorder="1" applyAlignment="1">
      <alignment horizontal="center" vertical="center"/>
    </xf>
    <xf numFmtId="2" fontId="5" fillId="5" borderId="5" xfId="0" applyNumberFormat="1" applyFont="1" applyFill="1" applyBorder="1" applyAlignment="1">
      <alignment vertical="center" wrapText="1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 wrapText="1"/>
    </xf>
    <xf numFmtId="2" fontId="6" fillId="2" borderId="0" xfId="0" applyNumberFormat="1" applyFont="1" applyFill="1" applyAlignment="1">
      <alignment vertical="center"/>
    </xf>
    <xf numFmtId="10" fontId="6" fillId="2" borderId="0" xfId="1" applyNumberFormat="1" applyFont="1" applyFill="1" applyAlignment="1">
      <alignment vertical="center"/>
    </xf>
    <xf numFmtId="2" fontId="6" fillId="5" borderId="0" xfId="0" applyNumberFormat="1" applyFont="1" applyFill="1" applyAlignment="1">
      <alignment vertical="center"/>
    </xf>
  </cellXfs>
  <cellStyles count="2">
    <cellStyle name="Normal" xfId="0" builtinId="0"/>
    <cellStyle name="Percent" xfId="1" builtinId="5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CO297"/>
  <sheetViews>
    <sheetView tabSelected="1" view="pageBreakPreview" zoomScaleSheetLayoutView="100" workbookViewId="0">
      <pane xSplit="2" ySplit="7" topLeftCell="C284" activePane="bottomRight" state="frozen"/>
      <selection activeCell="CY32" sqref="CY32"/>
      <selection pane="topRight" activeCell="CY32" sqref="CY32"/>
      <selection pane="bottomLeft" activeCell="CY32" sqref="CY32"/>
      <selection pane="bottomRight" activeCell="K290" sqref="K290:K291"/>
    </sheetView>
  </sheetViews>
  <sheetFormatPr defaultColWidth="9.140625" defaultRowHeight="20.100000000000001" customHeight="1" x14ac:dyDescent="0.25"/>
  <cols>
    <col min="1" max="1" width="5.5703125" style="41" customWidth="1"/>
    <col min="2" max="2" width="67.7109375" style="42" customWidth="1"/>
    <col min="3" max="3" width="16.5703125" style="11" customWidth="1"/>
    <col min="4" max="4" width="15.140625" style="11" customWidth="1"/>
    <col min="5" max="5" width="16.28515625" style="11" customWidth="1"/>
    <col min="6" max="6" width="15.5703125" style="11" customWidth="1"/>
    <col min="7" max="7" width="14.42578125" style="11" customWidth="1"/>
    <col min="8" max="8" width="15" style="11" customWidth="1"/>
    <col min="9" max="9" width="14.7109375" style="11" customWidth="1"/>
    <col min="10" max="10" width="18.28515625" style="11" customWidth="1"/>
    <col min="11" max="11" width="12.28515625" style="11" bestFit="1" customWidth="1"/>
    <col min="12" max="16384" width="9.140625" style="11"/>
  </cols>
  <sheetData>
    <row r="1" spans="1:10" s="1" customFormat="1" ht="23.25" customHeight="1" x14ac:dyDescent="0.25">
      <c r="B1" s="2"/>
      <c r="J1" s="1" t="s">
        <v>0</v>
      </c>
    </row>
    <row r="2" spans="1:10" s="2" customFormat="1" ht="19.5" customHeight="1" x14ac:dyDescent="0.25">
      <c r="A2" s="3"/>
      <c r="B2" s="3"/>
    </row>
    <row r="3" spans="1:10" s="7" customFormat="1" ht="128.25" customHeight="1" x14ac:dyDescent="0.25">
      <c r="A3" s="4"/>
      <c r="B3" s="5"/>
      <c r="C3" s="6" t="s">
        <v>1</v>
      </c>
      <c r="D3" s="6"/>
      <c r="E3" s="6"/>
      <c r="F3" s="6"/>
      <c r="G3" s="6"/>
      <c r="H3" s="6"/>
      <c r="I3" s="6"/>
      <c r="J3" s="6"/>
    </row>
    <row r="4" spans="1:10" ht="48.75" customHeight="1" x14ac:dyDescent="0.25">
      <c r="A4" s="8" t="s">
        <v>2</v>
      </c>
      <c r="B4" s="8" t="s">
        <v>3</v>
      </c>
      <c r="C4" s="9" t="s">
        <v>4</v>
      </c>
      <c r="D4" s="10"/>
      <c r="E4" s="9" t="s">
        <v>5</v>
      </c>
      <c r="F4" s="10"/>
      <c r="G4" s="9" t="s">
        <v>6</v>
      </c>
      <c r="H4" s="10"/>
      <c r="I4" s="9" t="s">
        <v>7</v>
      </c>
      <c r="J4" s="10"/>
    </row>
    <row r="5" spans="1:10" ht="20.100000000000001" customHeight="1" x14ac:dyDescent="0.25">
      <c r="A5" s="8"/>
      <c r="B5" s="8"/>
      <c r="C5" s="12"/>
      <c r="D5" s="12"/>
      <c r="E5" s="12"/>
      <c r="F5" s="12"/>
      <c r="G5" s="12"/>
      <c r="H5" s="12"/>
      <c r="I5" s="12"/>
      <c r="J5" s="13"/>
    </row>
    <row r="6" spans="1:10" s="16" customFormat="1" ht="41.25" customHeight="1" x14ac:dyDescent="0.25">
      <c r="A6" s="8"/>
      <c r="B6" s="8" t="s">
        <v>3</v>
      </c>
      <c r="C6" s="14" t="s">
        <v>8</v>
      </c>
      <c r="D6" s="14" t="s">
        <v>9</v>
      </c>
      <c r="E6" s="14" t="s">
        <v>8</v>
      </c>
      <c r="F6" s="14" t="s">
        <v>9</v>
      </c>
      <c r="G6" s="14" t="s">
        <v>8</v>
      </c>
      <c r="H6" s="14" t="s">
        <v>9</v>
      </c>
      <c r="I6" s="14" t="s">
        <v>8</v>
      </c>
      <c r="J6" s="15" t="s">
        <v>9</v>
      </c>
    </row>
    <row r="7" spans="1:10" s="16" customFormat="1" ht="20.25" customHeight="1" x14ac:dyDescent="0.25">
      <c r="A7" s="17"/>
      <c r="B7" s="8"/>
      <c r="C7" s="18"/>
      <c r="D7" s="18"/>
      <c r="E7" s="18"/>
      <c r="F7" s="18"/>
      <c r="G7" s="18"/>
      <c r="H7" s="18"/>
      <c r="I7" s="18"/>
      <c r="J7" s="19"/>
    </row>
    <row r="8" spans="1:10" ht="24.95" customHeight="1" x14ac:dyDescent="0.25">
      <c r="A8" s="20">
        <v>1</v>
      </c>
      <c r="B8" s="21" t="s">
        <v>10</v>
      </c>
      <c r="C8" s="12">
        <v>934</v>
      </c>
      <c r="D8" s="12">
        <v>512.29999999999995</v>
      </c>
      <c r="E8" s="12">
        <v>100</v>
      </c>
      <c r="F8" s="12">
        <v>0</v>
      </c>
      <c r="G8" s="12">
        <v>39</v>
      </c>
      <c r="H8" s="12">
        <v>0</v>
      </c>
      <c r="I8" s="12">
        <v>100</v>
      </c>
      <c r="J8" s="13">
        <v>50</v>
      </c>
    </row>
    <row r="9" spans="1:10" ht="24.95" customHeight="1" x14ac:dyDescent="0.25">
      <c r="A9" s="20">
        <v>2</v>
      </c>
      <c r="B9" s="21" t="s">
        <v>11</v>
      </c>
      <c r="C9" s="12">
        <v>199.4</v>
      </c>
      <c r="D9" s="12">
        <v>0</v>
      </c>
      <c r="E9" s="12">
        <v>0</v>
      </c>
      <c r="F9" s="12">
        <v>0</v>
      </c>
      <c r="G9" s="12">
        <v>15</v>
      </c>
      <c r="H9" s="12">
        <v>0</v>
      </c>
      <c r="I9" s="12">
        <v>75</v>
      </c>
      <c r="J9" s="13">
        <v>0</v>
      </c>
    </row>
    <row r="10" spans="1:10" s="25" customFormat="1" ht="24.95" customHeight="1" x14ac:dyDescent="0.25">
      <c r="A10" s="22"/>
      <c r="B10" s="23" t="s">
        <v>10</v>
      </c>
      <c r="C10" s="24">
        <f t="shared" ref="C10:J10" si="0">+C8+C9</f>
        <v>1133.4000000000001</v>
      </c>
      <c r="D10" s="24">
        <f t="shared" si="0"/>
        <v>512.29999999999995</v>
      </c>
      <c r="E10" s="24">
        <f t="shared" si="0"/>
        <v>100</v>
      </c>
      <c r="F10" s="24">
        <f t="shared" si="0"/>
        <v>0</v>
      </c>
      <c r="G10" s="24">
        <f t="shared" si="0"/>
        <v>54</v>
      </c>
      <c r="H10" s="24">
        <f t="shared" si="0"/>
        <v>0</v>
      </c>
      <c r="I10" s="24">
        <f t="shared" si="0"/>
        <v>175</v>
      </c>
      <c r="J10" s="24">
        <f t="shared" si="0"/>
        <v>50</v>
      </c>
    </row>
    <row r="11" spans="1:10" ht="24.95" customHeight="1" x14ac:dyDescent="0.25">
      <c r="A11" s="20">
        <v>3</v>
      </c>
      <c r="B11" s="21" t="s">
        <v>12</v>
      </c>
      <c r="C11" s="12">
        <v>689.7</v>
      </c>
      <c r="D11" s="12">
        <v>120</v>
      </c>
      <c r="E11" s="12">
        <v>85</v>
      </c>
      <c r="F11" s="12">
        <v>0</v>
      </c>
      <c r="G11" s="12">
        <v>33</v>
      </c>
      <c r="H11" s="12">
        <v>0</v>
      </c>
      <c r="I11" s="12">
        <v>68</v>
      </c>
      <c r="J11" s="13">
        <v>6</v>
      </c>
    </row>
    <row r="12" spans="1:10" ht="24.95" customHeight="1" x14ac:dyDescent="0.25">
      <c r="A12" s="20">
        <v>4</v>
      </c>
      <c r="B12" s="21" t="s">
        <v>13</v>
      </c>
      <c r="C12" s="12">
        <v>93.3</v>
      </c>
      <c r="D12" s="12">
        <v>0</v>
      </c>
      <c r="E12" s="12">
        <v>10</v>
      </c>
      <c r="F12" s="12">
        <v>0</v>
      </c>
      <c r="G12" s="12">
        <v>10</v>
      </c>
      <c r="H12" s="12">
        <v>0</v>
      </c>
      <c r="I12" s="12">
        <v>10</v>
      </c>
      <c r="J12" s="13">
        <v>0</v>
      </c>
    </row>
    <row r="13" spans="1:10" s="25" customFormat="1" ht="24.95" customHeight="1" x14ac:dyDescent="0.25">
      <c r="A13" s="22"/>
      <c r="B13" s="23" t="s">
        <v>12</v>
      </c>
      <c r="C13" s="24">
        <f t="shared" ref="C13:J13" si="1">+C11+C12</f>
        <v>783</v>
      </c>
      <c r="D13" s="24">
        <f t="shared" si="1"/>
        <v>120</v>
      </c>
      <c r="E13" s="24">
        <f t="shared" si="1"/>
        <v>95</v>
      </c>
      <c r="F13" s="24">
        <f t="shared" si="1"/>
        <v>0</v>
      </c>
      <c r="G13" s="24">
        <f t="shared" si="1"/>
        <v>43</v>
      </c>
      <c r="H13" s="24">
        <f t="shared" si="1"/>
        <v>0</v>
      </c>
      <c r="I13" s="24">
        <f t="shared" si="1"/>
        <v>78</v>
      </c>
      <c r="J13" s="24">
        <f t="shared" si="1"/>
        <v>6</v>
      </c>
    </row>
    <row r="14" spans="1:10" ht="24.95" customHeight="1" x14ac:dyDescent="0.25">
      <c r="A14" s="20">
        <v>5</v>
      </c>
      <c r="B14" s="21" t="s">
        <v>14</v>
      </c>
      <c r="C14" s="12">
        <v>1038</v>
      </c>
      <c r="D14" s="12">
        <v>124.4</v>
      </c>
      <c r="E14" s="12">
        <v>175</v>
      </c>
      <c r="F14" s="12">
        <v>0</v>
      </c>
      <c r="G14" s="12">
        <v>80</v>
      </c>
      <c r="H14" s="12">
        <v>10</v>
      </c>
      <c r="I14" s="12">
        <v>150</v>
      </c>
      <c r="J14" s="13">
        <v>62</v>
      </c>
    </row>
    <row r="15" spans="1:10" ht="24.95" customHeight="1" x14ac:dyDescent="0.25">
      <c r="A15" s="20">
        <v>6</v>
      </c>
      <c r="B15" s="21" t="s">
        <v>15</v>
      </c>
      <c r="C15" s="12">
        <v>1000</v>
      </c>
      <c r="D15" s="12">
        <v>232.8</v>
      </c>
      <c r="E15" s="12">
        <v>200</v>
      </c>
      <c r="F15" s="12">
        <v>0</v>
      </c>
      <c r="G15" s="12">
        <v>0</v>
      </c>
      <c r="H15" s="12">
        <v>0</v>
      </c>
      <c r="I15" s="12">
        <v>0</v>
      </c>
      <c r="J15" s="13">
        <v>0</v>
      </c>
    </row>
    <row r="16" spans="1:10" s="25" customFormat="1" ht="24.95" customHeight="1" x14ac:dyDescent="0.25">
      <c r="A16" s="22"/>
      <c r="B16" s="23" t="s">
        <v>14</v>
      </c>
      <c r="C16" s="24">
        <f t="shared" ref="C16:J16" si="2">+C15+C14</f>
        <v>2038</v>
      </c>
      <c r="D16" s="24">
        <f t="shared" si="2"/>
        <v>357.20000000000005</v>
      </c>
      <c r="E16" s="24">
        <f t="shared" si="2"/>
        <v>375</v>
      </c>
      <c r="F16" s="24">
        <f t="shared" si="2"/>
        <v>0</v>
      </c>
      <c r="G16" s="24">
        <f t="shared" si="2"/>
        <v>80</v>
      </c>
      <c r="H16" s="24">
        <f t="shared" si="2"/>
        <v>10</v>
      </c>
      <c r="I16" s="24">
        <f t="shared" si="2"/>
        <v>150</v>
      </c>
      <c r="J16" s="24">
        <f t="shared" si="2"/>
        <v>62</v>
      </c>
    </row>
    <row r="17" spans="1:10" ht="24.95" customHeight="1" x14ac:dyDescent="0.25">
      <c r="A17" s="20">
        <v>7</v>
      </c>
      <c r="B17" s="21" t="s">
        <v>16</v>
      </c>
      <c r="C17" s="12">
        <v>451.7</v>
      </c>
      <c r="D17" s="12">
        <v>28</v>
      </c>
      <c r="E17" s="12">
        <v>20</v>
      </c>
      <c r="F17" s="12">
        <v>0</v>
      </c>
      <c r="G17" s="12">
        <v>30</v>
      </c>
      <c r="H17" s="12">
        <v>0</v>
      </c>
      <c r="I17" s="12">
        <v>30</v>
      </c>
      <c r="J17" s="13">
        <v>0</v>
      </c>
    </row>
    <row r="18" spans="1:10" ht="24.95" customHeight="1" x14ac:dyDescent="0.25">
      <c r="A18" s="20">
        <v>8</v>
      </c>
      <c r="B18" s="21" t="s">
        <v>17</v>
      </c>
      <c r="C18" s="12">
        <v>145.6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3">
        <v>0</v>
      </c>
    </row>
    <row r="19" spans="1:10" s="25" customFormat="1" ht="24.95" customHeight="1" x14ac:dyDescent="0.25">
      <c r="A19" s="22"/>
      <c r="B19" s="23" t="s">
        <v>16</v>
      </c>
      <c r="C19" s="24">
        <f t="shared" ref="C19:J19" si="3">+C18+C17</f>
        <v>597.29999999999995</v>
      </c>
      <c r="D19" s="24">
        <f t="shared" si="3"/>
        <v>28</v>
      </c>
      <c r="E19" s="24">
        <f t="shared" si="3"/>
        <v>20</v>
      </c>
      <c r="F19" s="24">
        <f t="shared" si="3"/>
        <v>0</v>
      </c>
      <c r="G19" s="24">
        <f t="shared" si="3"/>
        <v>30</v>
      </c>
      <c r="H19" s="24">
        <f t="shared" si="3"/>
        <v>0</v>
      </c>
      <c r="I19" s="24">
        <f t="shared" si="3"/>
        <v>30</v>
      </c>
      <c r="J19" s="24">
        <f t="shared" si="3"/>
        <v>0</v>
      </c>
    </row>
    <row r="20" spans="1:10" ht="24.95" customHeight="1" x14ac:dyDescent="0.25">
      <c r="A20" s="20">
        <v>9</v>
      </c>
      <c r="B20" s="21" t="s">
        <v>18</v>
      </c>
      <c r="C20" s="12">
        <v>10413.67</v>
      </c>
      <c r="D20" s="12">
        <v>3637.7999999999997</v>
      </c>
      <c r="E20" s="12">
        <v>603.03</v>
      </c>
      <c r="F20" s="12">
        <v>12</v>
      </c>
      <c r="G20" s="12">
        <v>250</v>
      </c>
      <c r="H20" s="12">
        <v>44.400000000000006</v>
      </c>
      <c r="I20" s="12">
        <v>1050</v>
      </c>
      <c r="J20" s="13">
        <v>354.71000000000004</v>
      </c>
    </row>
    <row r="21" spans="1:10" ht="24.95" customHeight="1" x14ac:dyDescent="0.25">
      <c r="A21" s="20">
        <v>10</v>
      </c>
      <c r="B21" s="21" t="s">
        <v>19</v>
      </c>
      <c r="C21" s="12">
        <v>57</v>
      </c>
      <c r="D21" s="12">
        <v>121.5</v>
      </c>
      <c r="E21" s="12">
        <v>50</v>
      </c>
      <c r="F21" s="12">
        <v>0</v>
      </c>
      <c r="G21" s="12">
        <v>0</v>
      </c>
      <c r="H21" s="12">
        <v>0</v>
      </c>
      <c r="I21" s="12">
        <v>0</v>
      </c>
      <c r="J21" s="13">
        <v>0</v>
      </c>
    </row>
    <row r="22" spans="1:10" ht="36" customHeight="1" x14ac:dyDescent="0.25">
      <c r="A22" s="20">
        <v>11</v>
      </c>
      <c r="B22" s="21" t="s">
        <v>20</v>
      </c>
      <c r="C22" s="12">
        <v>138</v>
      </c>
      <c r="D22" s="12">
        <v>172.2</v>
      </c>
      <c r="E22" s="12">
        <v>60</v>
      </c>
      <c r="F22" s="12">
        <v>0</v>
      </c>
      <c r="G22" s="12">
        <v>18</v>
      </c>
      <c r="H22" s="12">
        <v>0</v>
      </c>
      <c r="I22" s="12">
        <v>0</v>
      </c>
      <c r="J22" s="13">
        <v>0</v>
      </c>
    </row>
    <row r="23" spans="1:10" ht="24.95" customHeight="1" x14ac:dyDescent="0.25">
      <c r="A23" s="20">
        <v>12</v>
      </c>
      <c r="B23" s="21" t="s">
        <v>21</v>
      </c>
      <c r="C23" s="12">
        <v>556</v>
      </c>
      <c r="D23" s="12">
        <v>252.9</v>
      </c>
      <c r="E23" s="12">
        <v>0</v>
      </c>
      <c r="F23" s="12">
        <v>0</v>
      </c>
      <c r="G23" s="12">
        <v>0</v>
      </c>
      <c r="H23" s="12">
        <v>0</v>
      </c>
      <c r="I23" s="12">
        <v>0</v>
      </c>
      <c r="J23" s="13">
        <v>0</v>
      </c>
    </row>
    <row r="24" spans="1:10" ht="24.95" customHeight="1" x14ac:dyDescent="0.25">
      <c r="A24" s="20">
        <v>13</v>
      </c>
      <c r="B24" s="21" t="s">
        <v>22</v>
      </c>
      <c r="C24" s="12">
        <v>251.5</v>
      </c>
      <c r="D24" s="12">
        <v>170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3">
        <v>0</v>
      </c>
    </row>
    <row r="25" spans="1:10" ht="24.95" customHeight="1" x14ac:dyDescent="0.25">
      <c r="A25" s="20">
        <v>14</v>
      </c>
      <c r="B25" s="21" t="s">
        <v>23</v>
      </c>
      <c r="C25" s="12">
        <v>186</v>
      </c>
      <c r="D25" s="12">
        <v>20.9</v>
      </c>
      <c r="E25" s="12">
        <v>50</v>
      </c>
      <c r="F25" s="12">
        <v>0</v>
      </c>
      <c r="G25" s="12">
        <v>65</v>
      </c>
      <c r="H25" s="12">
        <v>0</v>
      </c>
      <c r="I25" s="12">
        <v>0</v>
      </c>
      <c r="J25" s="13">
        <v>0</v>
      </c>
    </row>
    <row r="26" spans="1:10" ht="24.95" customHeight="1" x14ac:dyDescent="0.25">
      <c r="A26" s="20">
        <v>15</v>
      </c>
      <c r="B26" s="26" t="s">
        <v>24</v>
      </c>
      <c r="C26" s="12">
        <v>3248.3</v>
      </c>
      <c r="D26" s="12">
        <v>11995.7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  <c r="J26" s="12">
        <v>0</v>
      </c>
    </row>
    <row r="27" spans="1:10" ht="36" customHeight="1" x14ac:dyDescent="0.25">
      <c r="A27" s="20">
        <v>16</v>
      </c>
      <c r="B27" s="26" t="s">
        <v>25</v>
      </c>
      <c r="C27" s="12">
        <v>141.13999999999999</v>
      </c>
      <c r="D27" s="12">
        <v>210.3</v>
      </c>
      <c r="E27" s="12">
        <v>75</v>
      </c>
      <c r="F27" s="12">
        <v>0</v>
      </c>
      <c r="G27" s="12">
        <v>75</v>
      </c>
      <c r="H27" s="12">
        <v>0</v>
      </c>
      <c r="I27" s="12">
        <v>115.86</v>
      </c>
      <c r="J27" s="12">
        <v>0</v>
      </c>
    </row>
    <row r="28" spans="1:10" s="28" customFormat="1" ht="24.95" customHeight="1" x14ac:dyDescent="0.25">
      <c r="A28" s="27"/>
      <c r="B28" s="23" t="s">
        <v>18</v>
      </c>
      <c r="C28" s="24">
        <f t="shared" ref="C28:J28" si="4">SUM(C20:C27)</f>
        <v>14991.61</v>
      </c>
      <c r="D28" s="24">
        <f t="shared" si="4"/>
        <v>16581.3</v>
      </c>
      <c r="E28" s="24">
        <f t="shared" si="4"/>
        <v>838.03</v>
      </c>
      <c r="F28" s="24">
        <f t="shared" si="4"/>
        <v>12</v>
      </c>
      <c r="G28" s="24">
        <f t="shared" si="4"/>
        <v>408</v>
      </c>
      <c r="H28" s="24">
        <f t="shared" si="4"/>
        <v>44.400000000000006</v>
      </c>
      <c r="I28" s="24">
        <f t="shared" si="4"/>
        <v>1165.8599999999999</v>
      </c>
      <c r="J28" s="24">
        <f t="shared" si="4"/>
        <v>354.71000000000004</v>
      </c>
    </row>
    <row r="29" spans="1:10" s="16" customFormat="1" ht="24.95" customHeight="1" x14ac:dyDescent="0.25">
      <c r="A29" s="29">
        <v>17</v>
      </c>
      <c r="B29" s="21" t="s">
        <v>26</v>
      </c>
      <c r="C29" s="12">
        <v>0</v>
      </c>
      <c r="D29" s="12">
        <v>0</v>
      </c>
      <c r="E29" s="12">
        <v>925.39</v>
      </c>
      <c r="F29" s="12">
        <v>3055.2</v>
      </c>
      <c r="G29" s="12">
        <v>0</v>
      </c>
      <c r="H29" s="12">
        <v>0</v>
      </c>
      <c r="I29" s="12">
        <v>0</v>
      </c>
      <c r="J29" s="13">
        <v>0</v>
      </c>
    </row>
    <row r="30" spans="1:10" s="16" customFormat="1" ht="24.95" customHeight="1" x14ac:dyDescent="0.25">
      <c r="A30" s="20">
        <v>18</v>
      </c>
      <c r="B30" s="21" t="s">
        <v>27</v>
      </c>
      <c r="C30" s="12">
        <v>450</v>
      </c>
      <c r="D30" s="12">
        <v>1472.5</v>
      </c>
      <c r="E30" s="12">
        <v>0</v>
      </c>
      <c r="F30" s="12">
        <v>0</v>
      </c>
      <c r="G30" s="12">
        <v>24</v>
      </c>
      <c r="H30" s="12">
        <v>0</v>
      </c>
      <c r="I30" s="12">
        <v>235</v>
      </c>
      <c r="J30" s="13">
        <v>418</v>
      </c>
    </row>
    <row r="31" spans="1:10" ht="24.95" customHeight="1" x14ac:dyDescent="0.25">
      <c r="A31" s="29">
        <v>19</v>
      </c>
      <c r="B31" s="21" t="s">
        <v>28</v>
      </c>
      <c r="C31" s="12">
        <v>659</v>
      </c>
      <c r="D31" s="12">
        <v>155</v>
      </c>
      <c r="E31" s="12">
        <v>60</v>
      </c>
      <c r="F31" s="12">
        <v>0</v>
      </c>
      <c r="G31" s="12">
        <v>30</v>
      </c>
      <c r="H31" s="12">
        <v>0</v>
      </c>
      <c r="I31" s="12">
        <v>40</v>
      </c>
      <c r="J31" s="13">
        <v>9.1</v>
      </c>
    </row>
    <row r="32" spans="1:10" ht="24.95" customHeight="1" x14ac:dyDescent="0.25">
      <c r="A32" s="20">
        <v>20</v>
      </c>
      <c r="B32" s="21" t="s">
        <v>29</v>
      </c>
      <c r="C32" s="12">
        <v>225</v>
      </c>
      <c r="D32" s="12">
        <v>0</v>
      </c>
      <c r="E32" s="12">
        <v>44.2</v>
      </c>
      <c r="F32" s="12">
        <v>0</v>
      </c>
      <c r="G32" s="12">
        <v>40</v>
      </c>
      <c r="H32" s="12">
        <v>0</v>
      </c>
      <c r="I32" s="12">
        <v>16</v>
      </c>
      <c r="J32" s="13">
        <v>0</v>
      </c>
    </row>
    <row r="33" spans="1:10" s="25" customFormat="1" ht="24.95" customHeight="1" x14ac:dyDescent="0.25">
      <c r="A33" s="22"/>
      <c r="B33" s="23" t="s">
        <v>28</v>
      </c>
      <c r="C33" s="24">
        <f t="shared" ref="C33:J33" si="5">+C32+C31</f>
        <v>884</v>
      </c>
      <c r="D33" s="24">
        <f t="shared" si="5"/>
        <v>155</v>
      </c>
      <c r="E33" s="24">
        <f t="shared" si="5"/>
        <v>104.2</v>
      </c>
      <c r="F33" s="24">
        <f t="shared" si="5"/>
        <v>0</v>
      </c>
      <c r="G33" s="24">
        <f t="shared" si="5"/>
        <v>70</v>
      </c>
      <c r="H33" s="24">
        <f t="shared" si="5"/>
        <v>0</v>
      </c>
      <c r="I33" s="24">
        <f t="shared" si="5"/>
        <v>56</v>
      </c>
      <c r="J33" s="24">
        <f t="shared" si="5"/>
        <v>9.1</v>
      </c>
    </row>
    <row r="34" spans="1:10" ht="24.95" customHeight="1" x14ac:dyDescent="0.25">
      <c r="A34" s="20">
        <v>21</v>
      </c>
      <c r="B34" s="21" t="s">
        <v>30</v>
      </c>
      <c r="C34" s="12">
        <v>900</v>
      </c>
      <c r="D34" s="12">
        <v>1039.3</v>
      </c>
      <c r="E34" s="12">
        <v>281</v>
      </c>
      <c r="F34" s="12">
        <v>0</v>
      </c>
      <c r="G34" s="12">
        <v>51</v>
      </c>
      <c r="H34" s="12">
        <v>0</v>
      </c>
      <c r="I34" s="12">
        <v>129</v>
      </c>
      <c r="J34" s="13">
        <v>30</v>
      </c>
    </row>
    <row r="35" spans="1:10" ht="24.95" customHeight="1" x14ac:dyDescent="0.25">
      <c r="A35" s="20">
        <v>22</v>
      </c>
      <c r="B35" s="26" t="s">
        <v>31</v>
      </c>
      <c r="C35" s="12">
        <v>316.87</v>
      </c>
      <c r="D35" s="12">
        <v>24.2</v>
      </c>
      <c r="E35" s="12">
        <v>70</v>
      </c>
      <c r="F35" s="12">
        <v>0</v>
      </c>
      <c r="G35" s="12">
        <v>30</v>
      </c>
      <c r="H35" s="12">
        <v>0</v>
      </c>
      <c r="I35" s="12">
        <v>75</v>
      </c>
      <c r="J35" s="13">
        <v>0</v>
      </c>
    </row>
    <row r="36" spans="1:10" ht="42.75" customHeight="1" x14ac:dyDescent="0.25">
      <c r="A36" s="20">
        <v>23</v>
      </c>
      <c r="B36" s="26" t="s">
        <v>32</v>
      </c>
      <c r="C36" s="12">
        <v>525.9</v>
      </c>
      <c r="D36" s="12">
        <v>7</v>
      </c>
      <c r="E36" s="12">
        <v>100</v>
      </c>
      <c r="F36" s="12">
        <v>0</v>
      </c>
      <c r="G36" s="12">
        <v>25</v>
      </c>
      <c r="H36" s="12">
        <v>0</v>
      </c>
      <c r="I36" s="12">
        <v>0</v>
      </c>
      <c r="J36" s="13">
        <v>0</v>
      </c>
    </row>
    <row r="37" spans="1:10" s="25" customFormat="1" ht="24.95" customHeight="1" x14ac:dyDescent="0.25">
      <c r="A37" s="22"/>
      <c r="B37" s="23" t="s">
        <v>30</v>
      </c>
      <c r="C37" s="24">
        <f t="shared" ref="C37:J37" si="6">+C36+C35+C34</f>
        <v>1742.77</v>
      </c>
      <c r="D37" s="24">
        <f t="shared" si="6"/>
        <v>1070.5</v>
      </c>
      <c r="E37" s="24">
        <f t="shared" si="6"/>
        <v>451</v>
      </c>
      <c r="F37" s="24">
        <f t="shared" si="6"/>
        <v>0</v>
      </c>
      <c r="G37" s="24">
        <f t="shared" si="6"/>
        <v>106</v>
      </c>
      <c r="H37" s="24">
        <f t="shared" si="6"/>
        <v>0</v>
      </c>
      <c r="I37" s="24">
        <f t="shared" si="6"/>
        <v>204</v>
      </c>
      <c r="J37" s="24">
        <f t="shared" si="6"/>
        <v>30</v>
      </c>
    </row>
    <row r="38" spans="1:10" ht="24.95" customHeight="1" x14ac:dyDescent="0.25">
      <c r="A38" s="20">
        <v>24</v>
      </c>
      <c r="B38" s="21" t="s">
        <v>33</v>
      </c>
      <c r="C38" s="12">
        <v>1524.4970000000001</v>
      </c>
      <c r="D38" s="12">
        <v>292</v>
      </c>
      <c r="E38" s="12">
        <v>0</v>
      </c>
      <c r="F38" s="12">
        <v>0</v>
      </c>
      <c r="G38" s="12">
        <v>0</v>
      </c>
      <c r="H38" s="12">
        <v>0</v>
      </c>
      <c r="I38" s="12">
        <v>614</v>
      </c>
      <c r="J38" s="13">
        <v>24</v>
      </c>
    </row>
    <row r="39" spans="1:10" ht="24.95" customHeight="1" x14ac:dyDescent="0.25">
      <c r="A39" s="20">
        <v>25</v>
      </c>
      <c r="B39" s="21" t="s">
        <v>34</v>
      </c>
      <c r="C39" s="12">
        <v>162.69999999999999</v>
      </c>
      <c r="D39" s="12">
        <v>12</v>
      </c>
      <c r="E39" s="12">
        <v>50</v>
      </c>
      <c r="F39" s="12">
        <v>0</v>
      </c>
      <c r="G39" s="12">
        <v>40</v>
      </c>
      <c r="H39" s="12">
        <v>0</v>
      </c>
      <c r="I39" s="12">
        <v>0</v>
      </c>
      <c r="J39" s="13">
        <v>0</v>
      </c>
    </row>
    <row r="40" spans="1:10" s="25" customFormat="1" ht="24.95" customHeight="1" x14ac:dyDescent="0.25">
      <c r="A40" s="22"/>
      <c r="B40" s="23" t="s">
        <v>35</v>
      </c>
      <c r="C40" s="24">
        <f t="shared" ref="C40:J40" si="7">+C39+C38</f>
        <v>1687.1970000000001</v>
      </c>
      <c r="D40" s="24">
        <f t="shared" si="7"/>
        <v>304</v>
      </c>
      <c r="E40" s="24">
        <f t="shared" si="7"/>
        <v>50</v>
      </c>
      <c r="F40" s="24">
        <f t="shared" si="7"/>
        <v>0</v>
      </c>
      <c r="G40" s="24">
        <f t="shared" si="7"/>
        <v>40</v>
      </c>
      <c r="H40" s="24">
        <f t="shared" si="7"/>
        <v>0</v>
      </c>
      <c r="I40" s="24">
        <f t="shared" si="7"/>
        <v>614</v>
      </c>
      <c r="J40" s="24">
        <f t="shared" si="7"/>
        <v>24</v>
      </c>
    </row>
    <row r="41" spans="1:10" ht="24.95" customHeight="1" x14ac:dyDescent="0.25">
      <c r="A41" s="20">
        <v>26</v>
      </c>
      <c r="B41" s="21" t="s">
        <v>36</v>
      </c>
      <c r="C41" s="12">
        <v>430.75</v>
      </c>
      <c r="D41" s="12">
        <v>194.25</v>
      </c>
      <c r="E41" s="12">
        <v>100</v>
      </c>
      <c r="F41" s="12">
        <v>0</v>
      </c>
      <c r="G41" s="12">
        <v>30</v>
      </c>
      <c r="H41" s="12">
        <v>0</v>
      </c>
      <c r="I41" s="12">
        <v>60.001999999999995</v>
      </c>
      <c r="J41" s="13">
        <v>14</v>
      </c>
    </row>
    <row r="42" spans="1:10" ht="24.95" customHeight="1" x14ac:dyDescent="0.25">
      <c r="A42" s="20">
        <v>27</v>
      </c>
      <c r="B42" s="21" t="s">
        <v>37</v>
      </c>
      <c r="C42" s="12">
        <v>350.2</v>
      </c>
      <c r="D42" s="12">
        <v>25</v>
      </c>
      <c r="E42" s="12">
        <v>100</v>
      </c>
      <c r="F42" s="12">
        <v>0</v>
      </c>
      <c r="G42" s="12">
        <v>30</v>
      </c>
      <c r="H42" s="12">
        <v>0</v>
      </c>
      <c r="I42" s="12">
        <v>0</v>
      </c>
      <c r="J42" s="13">
        <v>0</v>
      </c>
    </row>
    <row r="43" spans="1:10" s="25" customFormat="1" ht="24.95" customHeight="1" x14ac:dyDescent="0.25">
      <c r="A43" s="22"/>
      <c r="B43" s="23" t="s">
        <v>36</v>
      </c>
      <c r="C43" s="24">
        <f t="shared" ref="C43:J43" si="8">+C42+C41</f>
        <v>780.95</v>
      </c>
      <c r="D43" s="24">
        <f t="shared" si="8"/>
        <v>219.25</v>
      </c>
      <c r="E43" s="24">
        <f t="shared" si="8"/>
        <v>200</v>
      </c>
      <c r="F43" s="24">
        <f t="shared" si="8"/>
        <v>0</v>
      </c>
      <c r="G43" s="24">
        <f t="shared" si="8"/>
        <v>60</v>
      </c>
      <c r="H43" s="24">
        <f t="shared" si="8"/>
        <v>0</v>
      </c>
      <c r="I43" s="24">
        <f t="shared" si="8"/>
        <v>60.001999999999995</v>
      </c>
      <c r="J43" s="24">
        <f t="shared" si="8"/>
        <v>14</v>
      </c>
    </row>
    <row r="44" spans="1:10" ht="24.95" customHeight="1" x14ac:dyDescent="0.25">
      <c r="A44" s="20">
        <v>28</v>
      </c>
      <c r="B44" s="21" t="s">
        <v>38</v>
      </c>
      <c r="C44" s="12">
        <v>1900</v>
      </c>
      <c r="D44" s="12">
        <v>480</v>
      </c>
      <c r="E44" s="12">
        <v>250</v>
      </c>
      <c r="F44" s="12">
        <v>0</v>
      </c>
      <c r="G44" s="12">
        <v>50</v>
      </c>
      <c r="H44" s="12">
        <v>0</v>
      </c>
      <c r="I44" s="12">
        <v>122</v>
      </c>
      <c r="J44" s="13">
        <v>94.3</v>
      </c>
    </row>
    <row r="45" spans="1:10" ht="24.95" customHeight="1" x14ac:dyDescent="0.25">
      <c r="A45" s="20">
        <v>29</v>
      </c>
      <c r="B45" s="21" t="s">
        <v>39</v>
      </c>
      <c r="C45" s="12">
        <v>128.19999999999999</v>
      </c>
      <c r="D45" s="12">
        <v>13</v>
      </c>
      <c r="E45" s="12">
        <v>45</v>
      </c>
      <c r="F45" s="12">
        <v>0</v>
      </c>
      <c r="G45" s="12">
        <v>28</v>
      </c>
      <c r="H45" s="12">
        <v>0</v>
      </c>
      <c r="I45" s="12">
        <v>0</v>
      </c>
      <c r="J45" s="13">
        <v>0</v>
      </c>
    </row>
    <row r="46" spans="1:10" ht="24.95" customHeight="1" x14ac:dyDescent="0.25">
      <c r="A46" s="20">
        <v>30</v>
      </c>
      <c r="B46" s="21" t="s">
        <v>40</v>
      </c>
      <c r="C46" s="12">
        <v>585.70000000000005</v>
      </c>
      <c r="D46" s="12">
        <v>85</v>
      </c>
      <c r="E46" s="12">
        <v>60</v>
      </c>
      <c r="F46" s="12">
        <v>0</v>
      </c>
      <c r="G46" s="12">
        <v>0</v>
      </c>
      <c r="H46" s="12">
        <v>0</v>
      </c>
      <c r="I46" s="12">
        <v>0</v>
      </c>
      <c r="J46" s="13">
        <v>0</v>
      </c>
    </row>
    <row r="47" spans="1:10" s="25" customFormat="1" ht="24.95" customHeight="1" x14ac:dyDescent="0.25">
      <c r="A47" s="22"/>
      <c r="B47" s="23" t="s">
        <v>38</v>
      </c>
      <c r="C47" s="24">
        <f t="shared" ref="C47:J47" si="9">+C46+C45+C44</f>
        <v>2613.9</v>
      </c>
      <c r="D47" s="24">
        <f t="shared" si="9"/>
        <v>578</v>
      </c>
      <c r="E47" s="24">
        <f t="shared" si="9"/>
        <v>355</v>
      </c>
      <c r="F47" s="24">
        <f t="shared" si="9"/>
        <v>0</v>
      </c>
      <c r="G47" s="24">
        <f t="shared" si="9"/>
        <v>78</v>
      </c>
      <c r="H47" s="24">
        <f t="shared" si="9"/>
        <v>0</v>
      </c>
      <c r="I47" s="24">
        <f t="shared" si="9"/>
        <v>122</v>
      </c>
      <c r="J47" s="24">
        <f t="shared" si="9"/>
        <v>94.3</v>
      </c>
    </row>
    <row r="48" spans="1:10" ht="24.95" customHeight="1" x14ac:dyDescent="0.25">
      <c r="A48" s="20">
        <v>31</v>
      </c>
      <c r="B48" s="21" t="s">
        <v>41</v>
      </c>
      <c r="C48" s="12">
        <v>786.5</v>
      </c>
      <c r="D48" s="12">
        <v>238</v>
      </c>
      <c r="E48" s="12">
        <v>0</v>
      </c>
      <c r="F48" s="12">
        <v>0</v>
      </c>
      <c r="G48" s="12">
        <v>48</v>
      </c>
      <c r="H48" s="12">
        <v>0</v>
      </c>
      <c r="I48" s="12">
        <v>177.5</v>
      </c>
      <c r="J48" s="13">
        <v>38</v>
      </c>
    </row>
    <row r="49" spans="1:10" ht="24.95" customHeight="1" x14ac:dyDescent="0.25">
      <c r="A49" s="20">
        <v>32</v>
      </c>
      <c r="B49" s="21" t="s">
        <v>42</v>
      </c>
      <c r="C49" s="12">
        <v>634.93000000000006</v>
      </c>
      <c r="D49" s="12">
        <v>195.27</v>
      </c>
      <c r="E49" s="12">
        <v>140</v>
      </c>
      <c r="F49" s="12">
        <v>9.8000000000000007</v>
      </c>
      <c r="G49" s="12">
        <v>52</v>
      </c>
      <c r="H49" s="12">
        <v>7.8</v>
      </c>
      <c r="I49" s="12">
        <v>131</v>
      </c>
      <c r="J49" s="13">
        <v>21</v>
      </c>
    </row>
    <row r="50" spans="1:10" ht="24.95" customHeight="1" x14ac:dyDescent="0.25">
      <c r="A50" s="20">
        <v>33</v>
      </c>
      <c r="B50" s="21" t="s">
        <v>43</v>
      </c>
      <c r="C50" s="12">
        <v>360</v>
      </c>
      <c r="D50" s="12">
        <v>60</v>
      </c>
      <c r="E50" s="12">
        <v>200</v>
      </c>
      <c r="F50" s="12">
        <v>0</v>
      </c>
      <c r="G50" s="12">
        <v>125</v>
      </c>
      <c r="H50" s="12">
        <v>0</v>
      </c>
      <c r="I50" s="12">
        <v>200</v>
      </c>
      <c r="J50" s="13">
        <v>100</v>
      </c>
    </row>
    <row r="51" spans="1:10" ht="46.5" customHeight="1" x14ac:dyDescent="0.25">
      <c r="A51" s="20">
        <v>34</v>
      </c>
      <c r="B51" s="26" t="s">
        <v>44</v>
      </c>
      <c r="C51" s="12">
        <v>452.4</v>
      </c>
      <c r="D51" s="12">
        <v>64</v>
      </c>
      <c r="E51" s="12">
        <v>75</v>
      </c>
      <c r="F51" s="12">
        <v>0</v>
      </c>
      <c r="G51" s="12">
        <v>90</v>
      </c>
      <c r="H51" s="12">
        <v>0</v>
      </c>
      <c r="I51" s="12">
        <v>0</v>
      </c>
      <c r="J51" s="13">
        <v>0</v>
      </c>
    </row>
    <row r="52" spans="1:10" s="25" customFormat="1" ht="24.95" customHeight="1" x14ac:dyDescent="0.25">
      <c r="A52" s="22"/>
      <c r="B52" s="23" t="s">
        <v>43</v>
      </c>
      <c r="C52" s="24">
        <f t="shared" ref="C52:J52" si="10">C51+C50</f>
        <v>812.4</v>
      </c>
      <c r="D52" s="24">
        <f t="shared" si="10"/>
        <v>124</v>
      </c>
      <c r="E52" s="24">
        <f t="shared" si="10"/>
        <v>275</v>
      </c>
      <c r="F52" s="24">
        <f t="shared" si="10"/>
        <v>0</v>
      </c>
      <c r="G52" s="24">
        <f t="shared" si="10"/>
        <v>215</v>
      </c>
      <c r="H52" s="24">
        <f t="shared" si="10"/>
        <v>0</v>
      </c>
      <c r="I52" s="24">
        <f t="shared" si="10"/>
        <v>200</v>
      </c>
      <c r="J52" s="24">
        <f t="shared" si="10"/>
        <v>100</v>
      </c>
    </row>
    <row r="53" spans="1:10" ht="24.95" customHeight="1" x14ac:dyDescent="0.25">
      <c r="A53" s="20">
        <v>35</v>
      </c>
      <c r="B53" s="21" t="s">
        <v>45</v>
      </c>
      <c r="C53" s="12">
        <v>582.02</v>
      </c>
      <c r="D53" s="12">
        <v>250</v>
      </c>
      <c r="E53" s="12">
        <v>84.38</v>
      </c>
      <c r="F53" s="12">
        <v>15</v>
      </c>
      <c r="G53" s="12">
        <v>75</v>
      </c>
      <c r="H53" s="12">
        <v>0</v>
      </c>
      <c r="I53" s="12">
        <v>119</v>
      </c>
      <c r="J53" s="13">
        <v>12</v>
      </c>
    </row>
    <row r="54" spans="1:10" ht="24.95" customHeight="1" x14ac:dyDescent="0.25">
      <c r="A54" s="20">
        <v>36</v>
      </c>
      <c r="B54" s="21" t="s">
        <v>46</v>
      </c>
      <c r="C54" s="12">
        <v>205</v>
      </c>
      <c r="D54" s="12">
        <v>50</v>
      </c>
      <c r="E54" s="12">
        <v>100</v>
      </c>
      <c r="F54" s="12">
        <v>0</v>
      </c>
      <c r="G54" s="12">
        <v>150</v>
      </c>
      <c r="H54" s="12">
        <v>0</v>
      </c>
      <c r="I54" s="12">
        <v>43.3</v>
      </c>
      <c r="J54" s="13">
        <v>0</v>
      </c>
    </row>
    <row r="55" spans="1:10" s="25" customFormat="1" ht="24.95" customHeight="1" x14ac:dyDescent="0.25">
      <c r="A55" s="22"/>
      <c r="B55" s="23" t="s">
        <v>45</v>
      </c>
      <c r="C55" s="24">
        <f t="shared" ref="C55:J55" si="11">+C54+C53</f>
        <v>787.02</v>
      </c>
      <c r="D55" s="24">
        <f t="shared" si="11"/>
        <v>300</v>
      </c>
      <c r="E55" s="24">
        <f t="shared" si="11"/>
        <v>184.38</v>
      </c>
      <c r="F55" s="24">
        <f t="shared" si="11"/>
        <v>15</v>
      </c>
      <c r="G55" s="24">
        <f t="shared" si="11"/>
        <v>225</v>
      </c>
      <c r="H55" s="24">
        <f t="shared" si="11"/>
        <v>0</v>
      </c>
      <c r="I55" s="24">
        <f t="shared" si="11"/>
        <v>162.30000000000001</v>
      </c>
      <c r="J55" s="24">
        <f t="shared" si="11"/>
        <v>12</v>
      </c>
    </row>
    <row r="56" spans="1:10" ht="24.95" customHeight="1" x14ac:dyDescent="0.25">
      <c r="A56" s="20">
        <v>37</v>
      </c>
      <c r="B56" s="26" t="s">
        <v>47</v>
      </c>
      <c r="C56" s="12">
        <v>780</v>
      </c>
      <c r="D56" s="12">
        <v>98.199999999999989</v>
      </c>
      <c r="E56" s="12">
        <v>80</v>
      </c>
      <c r="F56" s="12">
        <v>0</v>
      </c>
      <c r="G56" s="12">
        <v>0</v>
      </c>
      <c r="H56" s="12">
        <v>0</v>
      </c>
      <c r="I56" s="12">
        <v>75</v>
      </c>
      <c r="J56" s="13">
        <v>40</v>
      </c>
    </row>
    <row r="57" spans="1:10" ht="38.25" customHeight="1" x14ac:dyDescent="0.25">
      <c r="A57" s="20">
        <v>38</v>
      </c>
      <c r="B57" s="26" t="s">
        <v>48</v>
      </c>
      <c r="C57" s="12">
        <v>182</v>
      </c>
      <c r="D57" s="12">
        <v>0</v>
      </c>
      <c r="E57" s="12">
        <v>0</v>
      </c>
      <c r="F57" s="12">
        <v>0</v>
      </c>
      <c r="G57" s="12">
        <v>0</v>
      </c>
      <c r="H57" s="12">
        <v>0</v>
      </c>
      <c r="I57" s="12">
        <v>0</v>
      </c>
      <c r="J57" s="13">
        <v>0</v>
      </c>
    </row>
    <row r="58" spans="1:10" ht="24.95" customHeight="1" x14ac:dyDescent="0.25">
      <c r="A58" s="20">
        <v>39</v>
      </c>
      <c r="B58" s="26" t="s">
        <v>49</v>
      </c>
      <c r="C58" s="12">
        <v>300</v>
      </c>
      <c r="D58" s="12">
        <v>360.1</v>
      </c>
      <c r="E58" s="12">
        <v>143</v>
      </c>
      <c r="F58" s="12">
        <v>0</v>
      </c>
      <c r="G58" s="12">
        <v>0</v>
      </c>
      <c r="H58" s="12">
        <v>0</v>
      </c>
      <c r="I58" s="12">
        <v>0</v>
      </c>
      <c r="J58" s="13">
        <v>0</v>
      </c>
    </row>
    <row r="59" spans="1:10" s="25" customFormat="1" ht="24.95" customHeight="1" x14ac:dyDescent="0.25">
      <c r="A59" s="22"/>
      <c r="B59" s="23" t="s">
        <v>50</v>
      </c>
      <c r="C59" s="24">
        <f t="shared" ref="C59:J59" si="12">+C58+C57+C56</f>
        <v>1262</v>
      </c>
      <c r="D59" s="24">
        <f t="shared" si="12"/>
        <v>458.3</v>
      </c>
      <c r="E59" s="24">
        <f t="shared" si="12"/>
        <v>223</v>
      </c>
      <c r="F59" s="24">
        <f t="shared" si="12"/>
        <v>0</v>
      </c>
      <c r="G59" s="24">
        <f t="shared" si="12"/>
        <v>0</v>
      </c>
      <c r="H59" s="24">
        <f t="shared" si="12"/>
        <v>0</v>
      </c>
      <c r="I59" s="24">
        <f t="shared" si="12"/>
        <v>75</v>
      </c>
      <c r="J59" s="24">
        <f t="shared" si="12"/>
        <v>40</v>
      </c>
    </row>
    <row r="60" spans="1:10" ht="24.95" customHeight="1" x14ac:dyDescent="0.25">
      <c r="A60" s="20">
        <v>40</v>
      </c>
      <c r="B60" s="21" t="s">
        <v>51</v>
      </c>
      <c r="C60" s="12">
        <v>474.5</v>
      </c>
      <c r="D60" s="12">
        <v>132</v>
      </c>
      <c r="E60" s="12">
        <v>20</v>
      </c>
      <c r="F60" s="12">
        <v>0</v>
      </c>
      <c r="G60" s="12">
        <v>61</v>
      </c>
      <c r="H60" s="12">
        <v>0</v>
      </c>
      <c r="I60" s="12">
        <v>20</v>
      </c>
      <c r="J60" s="13">
        <v>0</v>
      </c>
    </row>
    <row r="61" spans="1:10" ht="24.95" customHeight="1" x14ac:dyDescent="0.25">
      <c r="A61" s="20">
        <v>41</v>
      </c>
      <c r="B61" s="21" t="s">
        <v>52</v>
      </c>
      <c r="C61" s="12">
        <v>283.2</v>
      </c>
      <c r="D61" s="12">
        <v>0</v>
      </c>
      <c r="E61" s="12">
        <v>100</v>
      </c>
      <c r="F61" s="12">
        <v>0</v>
      </c>
      <c r="G61" s="12">
        <v>50</v>
      </c>
      <c r="H61" s="12">
        <v>0</v>
      </c>
      <c r="I61" s="12">
        <v>0</v>
      </c>
      <c r="J61" s="13">
        <v>0</v>
      </c>
    </row>
    <row r="62" spans="1:10" s="25" customFormat="1" ht="24.95" customHeight="1" x14ac:dyDescent="0.25">
      <c r="A62" s="22"/>
      <c r="B62" s="23" t="s">
        <v>51</v>
      </c>
      <c r="C62" s="24">
        <f t="shared" ref="C62:J62" si="13">+C61+C60</f>
        <v>757.7</v>
      </c>
      <c r="D62" s="24">
        <f t="shared" si="13"/>
        <v>132</v>
      </c>
      <c r="E62" s="24">
        <f t="shared" si="13"/>
        <v>120</v>
      </c>
      <c r="F62" s="24">
        <f t="shared" si="13"/>
        <v>0</v>
      </c>
      <c r="G62" s="24">
        <f t="shared" si="13"/>
        <v>111</v>
      </c>
      <c r="H62" s="24">
        <f t="shared" si="13"/>
        <v>0</v>
      </c>
      <c r="I62" s="24">
        <f t="shared" si="13"/>
        <v>20</v>
      </c>
      <c r="J62" s="24">
        <f t="shared" si="13"/>
        <v>0</v>
      </c>
    </row>
    <row r="63" spans="1:10" ht="24.95" customHeight="1" x14ac:dyDescent="0.25">
      <c r="A63" s="20">
        <v>42</v>
      </c>
      <c r="B63" s="21" t="s">
        <v>53</v>
      </c>
      <c r="C63" s="12">
        <v>382.9</v>
      </c>
      <c r="D63" s="12">
        <v>20</v>
      </c>
      <c r="E63" s="12">
        <v>8</v>
      </c>
      <c r="F63" s="12">
        <v>15</v>
      </c>
      <c r="G63" s="12">
        <v>2</v>
      </c>
      <c r="H63" s="12">
        <v>0</v>
      </c>
      <c r="I63" s="12">
        <v>0</v>
      </c>
      <c r="J63" s="13">
        <v>0</v>
      </c>
    </row>
    <row r="64" spans="1:10" ht="24.95" customHeight="1" x14ac:dyDescent="0.25">
      <c r="A64" s="20">
        <v>43</v>
      </c>
      <c r="B64" s="26" t="s">
        <v>54</v>
      </c>
      <c r="C64" s="12">
        <v>400</v>
      </c>
      <c r="D64" s="12">
        <v>80</v>
      </c>
      <c r="E64" s="12">
        <v>60</v>
      </c>
      <c r="F64" s="12">
        <v>20</v>
      </c>
      <c r="G64" s="12">
        <v>20</v>
      </c>
      <c r="H64" s="12">
        <v>15</v>
      </c>
      <c r="I64" s="12">
        <v>32.4</v>
      </c>
      <c r="J64" s="13">
        <v>0</v>
      </c>
    </row>
    <row r="65" spans="1:10" ht="24.95" customHeight="1" x14ac:dyDescent="0.25">
      <c r="A65" s="20">
        <v>44</v>
      </c>
      <c r="B65" s="26" t="s">
        <v>55</v>
      </c>
      <c r="C65" s="12">
        <v>170</v>
      </c>
      <c r="D65" s="12">
        <v>0</v>
      </c>
      <c r="E65" s="12">
        <v>70</v>
      </c>
      <c r="F65" s="12">
        <v>14</v>
      </c>
      <c r="G65" s="12">
        <v>50</v>
      </c>
      <c r="H65" s="12">
        <v>6</v>
      </c>
      <c r="I65" s="12">
        <v>61</v>
      </c>
      <c r="J65" s="13">
        <v>0</v>
      </c>
    </row>
    <row r="66" spans="1:10" ht="24.95" customHeight="1" x14ac:dyDescent="0.25">
      <c r="A66" s="20">
        <v>45</v>
      </c>
      <c r="B66" s="26" t="s">
        <v>56</v>
      </c>
      <c r="C66" s="12">
        <v>1190.8</v>
      </c>
      <c r="D66" s="12">
        <v>5200</v>
      </c>
      <c r="E66" s="12">
        <v>0</v>
      </c>
      <c r="F66" s="12">
        <v>0</v>
      </c>
      <c r="G66" s="12">
        <v>100</v>
      </c>
      <c r="H66" s="12">
        <v>300</v>
      </c>
      <c r="I66" s="12">
        <v>650</v>
      </c>
      <c r="J66" s="13">
        <v>150</v>
      </c>
    </row>
    <row r="67" spans="1:10" s="25" customFormat="1" ht="24.95" customHeight="1" x14ac:dyDescent="0.25">
      <c r="A67" s="22"/>
      <c r="B67" s="23" t="s">
        <v>53</v>
      </c>
      <c r="C67" s="24">
        <f t="shared" ref="C67:J67" si="14">+C66+C65+C64+C63</f>
        <v>2143.6999999999998</v>
      </c>
      <c r="D67" s="24">
        <f t="shared" si="14"/>
        <v>5300</v>
      </c>
      <c r="E67" s="24">
        <f t="shared" si="14"/>
        <v>138</v>
      </c>
      <c r="F67" s="24">
        <f t="shared" si="14"/>
        <v>49</v>
      </c>
      <c r="G67" s="24">
        <f t="shared" si="14"/>
        <v>172</v>
      </c>
      <c r="H67" s="24">
        <f t="shared" si="14"/>
        <v>321</v>
      </c>
      <c r="I67" s="24">
        <f t="shared" si="14"/>
        <v>743.4</v>
      </c>
      <c r="J67" s="24">
        <f t="shared" si="14"/>
        <v>150</v>
      </c>
    </row>
    <row r="68" spans="1:10" ht="24.95" customHeight="1" x14ac:dyDescent="0.25">
      <c r="A68" s="20">
        <v>46</v>
      </c>
      <c r="B68" s="21" t="s">
        <v>57</v>
      </c>
      <c r="C68" s="12">
        <v>500</v>
      </c>
      <c r="D68" s="12">
        <v>150.80000000000001</v>
      </c>
      <c r="E68" s="12">
        <v>50</v>
      </c>
      <c r="F68" s="12">
        <v>0</v>
      </c>
      <c r="G68" s="12">
        <v>17</v>
      </c>
      <c r="H68" s="12">
        <v>9.8000000000000007</v>
      </c>
      <c r="I68" s="12">
        <v>48</v>
      </c>
      <c r="J68" s="13">
        <v>37</v>
      </c>
    </row>
    <row r="69" spans="1:10" ht="24.95" customHeight="1" x14ac:dyDescent="0.25">
      <c r="A69" s="20">
        <v>47</v>
      </c>
      <c r="B69" s="21" t="s">
        <v>58</v>
      </c>
      <c r="C69" s="12">
        <v>160</v>
      </c>
      <c r="D69" s="12">
        <v>0</v>
      </c>
      <c r="E69" s="12">
        <v>50</v>
      </c>
      <c r="F69" s="12">
        <v>0</v>
      </c>
      <c r="G69" s="12">
        <v>40</v>
      </c>
      <c r="H69" s="12">
        <v>0</v>
      </c>
      <c r="I69" s="12">
        <v>33.9</v>
      </c>
      <c r="J69" s="13">
        <v>0</v>
      </c>
    </row>
    <row r="70" spans="1:10" s="25" customFormat="1" ht="24.95" customHeight="1" x14ac:dyDescent="0.25">
      <c r="A70" s="22"/>
      <c r="B70" s="23" t="s">
        <v>59</v>
      </c>
      <c r="C70" s="24">
        <f t="shared" ref="C70:J70" si="15">+C69+C68</f>
        <v>660</v>
      </c>
      <c r="D70" s="24">
        <f t="shared" si="15"/>
        <v>150.80000000000001</v>
      </c>
      <c r="E70" s="24">
        <f t="shared" si="15"/>
        <v>100</v>
      </c>
      <c r="F70" s="24">
        <f t="shared" si="15"/>
        <v>0</v>
      </c>
      <c r="G70" s="24">
        <f t="shared" si="15"/>
        <v>57</v>
      </c>
      <c r="H70" s="24">
        <f t="shared" si="15"/>
        <v>9.8000000000000007</v>
      </c>
      <c r="I70" s="24">
        <f t="shared" si="15"/>
        <v>81.900000000000006</v>
      </c>
      <c r="J70" s="24">
        <f t="shared" si="15"/>
        <v>37</v>
      </c>
    </row>
    <row r="71" spans="1:10" ht="24.95" customHeight="1" x14ac:dyDescent="0.25">
      <c r="A71" s="20">
        <v>48</v>
      </c>
      <c r="B71" s="21" t="s">
        <v>60</v>
      </c>
      <c r="C71" s="12">
        <v>427.47</v>
      </c>
      <c r="D71" s="12">
        <v>155.43</v>
      </c>
      <c r="E71" s="12">
        <v>0</v>
      </c>
      <c r="F71" s="12">
        <v>0</v>
      </c>
      <c r="G71" s="12">
        <v>30</v>
      </c>
      <c r="H71" s="12">
        <v>0</v>
      </c>
      <c r="I71" s="12">
        <v>110</v>
      </c>
      <c r="J71" s="13">
        <v>0</v>
      </c>
    </row>
    <row r="72" spans="1:10" ht="24.95" customHeight="1" x14ac:dyDescent="0.25">
      <c r="A72" s="20">
        <v>49</v>
      </c>
      <c r="B72" s="21" t="s">
        <v>61</v>
      </c>
      <c r="C72" s="12">
        <v>612.70000000000005</v>
      </c>
      <c r="D72" s="12">
        <v>0</v>
      </c>
      <c r="E72" s="12">
        <v>50</v>
      </c>
      <c r="F72" s="12">
        <v>0</v>
      </c>
      <c r="G72" s="12">
        <v>80</v>
      </c>
      <c r="H72" s="12">
        <v>0</v>
      </c>
      <c r="I72" s="12">
        <v>0</v>
      </c>
      <c r="J72" s="13">
        <v>0</v>
      </c>
    </row>
    <row r="73" spans="1:10" s="25" customFormat="1" ht="24.95" customHeight="1" x14ac:dyDescent="0.25">
      <c r="A73" s="22"/>
      <c r="B73" s="23" t="s">
        <v>60</v>
      </c>
      <c r="C73" s="24">
        <f t="shared" ref="C73:J73" si="16">+C72+C71</f>
        <v>1040.17</v>
      </c>
      <c r="D73" s="24">
        <f t="shared" si="16"/>
        <v>155.43</v>
      </c>
      <c r="E73" s="24">
        <f t="shared" si="16"/>
        <v>50</v>
      </c>
      <c r="F73" s="24">
        <f t="shared" si="16"/>
        <v>0</v>
      </c>
      <c r="G73" s="24">
        <f t="shared" si="16"/>
        <v>110</v>
      </c>
      <c r="H73" s="24">
        <f t="shared" si="16"/>
        <v>0</v>
      </c>
      <c r="I73" s="24">
        <f t="shared" si="16"/>
        <v>110</v>
      </c>
      <c r="J73" s="24">
        <f t="shared" si="16"/>
        <v>0</v>
      </c>
    </row>
    <row r="74" spans="1:10" ht="24.95" customHeight="1" x14ac:dyDescent="0.25">
      <c r="A74" s="20">
        <v>50</v>
      </c>
      <c r="B74" s="21" t="s">
        <v>62</v>
      </c>
      <c r="C74" s="12">
        <v>410</v>
      </c>
      <c r="D74" s="12">
        <v>877.9</v>
      </c>
      <c r="E74" s="12">
        <v>78</v>
      </c>
      <c r="F74" s="12">
        <v>0</v>
      </c>
      <c r="G74" s="12">
        <v>15</v>
      </c>
      <c r="H74" s="12">
        <v>0</v>
      </c>
      <c r="I74" s="12">
        <v>60</v>
      </c>
      <c r="J74" s="13">
        <v>10</v>
      </c>
    </row>
    <row r="75" spans="1:10" ht="24.95" customHeight="1" x14ac:dyDescent="0.25">
      <c r="A75" s="20">
        <v>51</v>
      </c>
      <c r="B75" s="21" t="s">
        <v>63</v>
      </c>
      <c r="C75" s="12">
        <v>307.10000000000002</v>
      </c>
      <c r="D75" s="12">
        <v>60</v>
      </c>
      <c r="E75" s="12">
        <v>100</v>
      </c>
      <c r="F75" s="12">
        <v>0</v>
      </c>
      <c r="G75" s="12">
        <v>100</v>
      </c>
      <c r="H75" s="12">
        <v>0</v>
      </c>
      <c r="I75" s="12">
        <v>0</v>
      </c>
      <c r="J75" s="13">
        <v>0</v>
      </c>
    </row>
    <row r="76" spans="1:10" s="25" customFormat="1" ht="24.95" customHeight="1" x14ac:dyDescent="0.25">
      <c r="A76" s="22"/>
      <c r="B76" s="23" t="s">
        <v>62</v>
      </c>
      <c r="C76" s="24">
        <f t="shared" ref="C76:J76" si="17">+C75+C74</f>
        <v>717.1</v>
      </c>
      <c r="D76" s="24">
        <f t="shared" si="17"/>
        <v>937.9</v>
      </c>
      <c r="E76" s="24">
        <f t="shared" si="17"/>
        <v>178</v>
      </c>
      <c r="F76" s="24">
        <f t="shared" si="17"/>
        <v>0</v>
      </c>
      <c r="G76" s="24">
        <f t="shared" si="17"/>
        <v>115</v>
      </c>
      <c r="H76" s="24">
        <f t="shared" si="17"/>
        <v>0</v>
      </c>
      <c r="I76" s="24">
        <f t="shared" si="17"/>
        <v>60</v>
      </c>
      <c r="J76" s="24">
        <f t="shared" si="17"/>
        <v>10</v>
      </c>
    </row>
    <row r="77" spans="1:10" ht="24.95" customHeight="1" x14ac:dyDescent="0.25">
      <c r="A77" s="20">
        <v>52</v>
      </c>
      <c r="B77" s="21" t="s">
        <v>64</v>
      </c>
      <c r="C77" s="12">
        <v>737.5</v>
      </c>
      <c r="D77" s="12">
        <v>65</v>
      </c>
      <c r="E77" s="12">
        <v>100</v>
      </c>
      <c r="F77" s="12">
        <v>0</v>
      </c>
      <c r="G77" s="12">
        <v>74.41279999999999</v>
      </c>
      <c r="H77" s="12">
        <v>0</v>
      </c>
      <c r="I77" s="12">
        <v>165.92</v>
      </c>
      <c r="J77" s="13">
        <v>41</v>
      </c>
    </row>
    <row r="78" spans="1:10" ht="41.25" customHeight="1" x14ac:dyDescent="0.25">
      <c r="A78" s="20">
        <v>53</v>
      </c>
      <c r="B78" s="26" t="s">
        <v>65</v>
      </c>
      <c r="C78" s="12">
        <v>240</v>
      </c>
      <c r="D78" s="12">
        <v>20</v>
      </c>
      <c r="E78" s="12">
        <v>45</v>
      </c>
      <c r="F78" s="12">
        <v>0</v>
      </c>
      <c r="G78" s="12">
        <v>25</v>
      </c>
      <c r="H78" s="12">
        <v>7</v>
      </c>
      <c r="I78" s="12">
        <v>150</v>
      </c>
      <c r="J78" s="13">
        <v>0</v>
      </c>
    </row>
    <row r="79" spans="1:10" ht="24.95" customHeight="1" x14ac:dyDescent="0.25">
      <c r="A79" s="20">
        <v>55</v>
      </c>
      <c r="B79" s="21" t="s">
        <v>66</v>
      </c>
      <c r="C79" s="12">
        <v>154</v>
      </c>
      <c r="D79" s="12">
        <v>15</v>
      </c>
      <c r="E79" s="12">
        <v>40</v>
      </c>
      <c r="F79" s="12">
        <v>0</v>
      </c>
      <c r="G79" s="12">
        <v>25</v>
      </c>
      <c r="H79" s="12">
        <v>0</v>
      </c>
      <c r="I79" s="12">
        <v>0</v>
      </c>
      <c r="J79" s="13">
        <v>0</v>
      </c>
    </row>
    <row r="80" spans="1:10" s="25" customFormat="1" ht="24.95" customHeight="1" x14ac:dyDescent="0.25">
      <c r="A80" s="22"/>
      <c r="B80" s="23" t="s">
        <v>64</v>
      </c>
      <c r="C80" s="24">
        <f t="shared" ref="C80:J80" si="18">+C79+C78+C77</f>
        <v>1131.5</v>
      </c>
      <c r="D80" s="24">
        <f t="shared" si="18"/>
        <v>100</v>
      </c>
      <c r="E80" s="24">
        <f t="shared" si="18"/>
        <v>185</v>
      </c>
      <c r="F80" s="24">
        <f t="shared" si="18"/>
        <v>0</v>
      </c>
      <c r="G80" s="24">
        <f t="shared" si="18"/>
        <v>124.41279999999999</v>
      </c>
      <c r="H80" s="24">
        <f t="shared" si="18"/>
        <v>7</v>
      </c>
      <c r="I80" s="24">
        <f t="shared" si="18"/>
        <v>315.91999999999996</v>
      </c>
      <c r="J80" s="24">
        <f t="shared" si="18"/>
        <v>41</v>
      </c>
    </row>
    <row r="81" spans="1:10" ht="24.95" customHeight="1" x14ac:dyDescent="0.25">
      <c r="A81" s="20">
        <v>56</v>
      </c>
      <c r="B81" s="21" t="s">
        <v>67</v>
      </c>
      <c r="C81" s="12">
        <v>1000</v>
      </c>
      <c r="D81" s="12">
        <v>100</v>
      </c>
      <c r="E81" s="12">
        <v>48</v>
      </c>
      <c r="F81" s="12">
        <v>0</v>
      </c>
      <c r="G81" s="12">
        <v>52</v>
      </c>
      <c r="H81" s="12">
        <v>0</v>
      </c>
      <c r="I81" s="12">
        <v>100</v>
      </c>
      <c r="J81" s="13">
        <v>59.3</v>
      </c>
    </row>
    <row r="82" spans="1:10" ht="24.95" customHeight="1" x14ac:dyDescent="0.25">
      <c r="A82" s="20">
        <v>57</v>
      </c>
      <c r="B82" s="21" t="s">
        <v>68</v>
      </c>
      <c r="C82" s="12">
        <v>672.7</v>
      </c>
      <c r="D82" s="12">
        <v>0</v>
      </c>
      <c r="E82" s="12">
        <v>187</v>
      </c>
      <c r="F82" s="12">
        <v>0</v>
      </c>
      <c r="G82" s="12">
        <v>100</v>
      </c>
      <c r="H82" s="12">
        <v>0</v>
      </c>
      <c r="I82" s="12">
        <v>0</v>
      </c>
      <c r="J82" s="13">
        <v>0</v>
      </c>
    </row>
    <row r="83" spans="1:10" ht="24.95" customHeight="1" x14ac:dyDescent="0.25">
      <c r="A83" s="20">
        <v>58</v>
      </c>
      <c r="B83" s="21" t="s">
        <v>69</v>
      </c>
      <c r="C83" s="12">
        <v>500</v>
      </c>
      <c r="D83" s="12">
        <v>129.39999999999998</v>
      </c>
      <c r="E83" s="12">
        <v>100</v>
      </c>
      <c r="F83" s="12">
        <v>0</v>
      </c>
      <c r="G83" s="12">
        <v>72.3</v>
      </c>
      <c r="H83" s="12">
        <v>0</v>
      </c>
      <c r="I83" s="12">
        <v>0</v>
      </c>
      <c r="J83" s="13">
        <v>0</v>
      </c>
    </row>
    <row r="84" spans="1:10" s="25" customFormat="1" ht="24.95" customHeight="1" x14ac:dyDescent="0.25">
      <c r="A84" s="22"/>
      <c r="B84" s="23" t="s">
        <v>67</v>
      </c>
      <c r="C84" s="24">
        <f t="shared" ref="C84:J84" si="19">+C83+C82+C81</f>
        <v>2172.6999999999998</v>
      </c>
      <c r="D84" s="24">
        <f t="shared" si="19"/>
        <v>229.39999999999998</v>
      </c>
      <c r="E84" s="24">
        <f t="shared" si="19"/>
        <v>335</v>
      </c>
      <c r="F84" s="24">
        <f t="shared" si="19"/>
        <v>0</v>
      </c>
      <c r="G84" s="24">
        <f t="shared" si="19"/>
        <v>224.3</v>
      </c>
      <c r="H84" s="24">
        <f t="shared" si="19"/>
        <v>0</v>
      </c>
      <c r="I84" s="24">
        <f t="shared" si="19"/>
        <v>100</v>
      </c>
      <c r="J84" s="24">
        <f t="shared" si="19"/>
        <v>59.3</v>
      </c>
    </row>
    <row r="85" spans="1:10" ht="24.95" customHeight="1" x14ac:dyDescent="0.25">
      <c r="A85" s="20">
        <v>59</v>
      </c>
      <c r="B85" s="21" t="s">
        <v>70</v>
      </c>
      <c r="C85" s="12">
        <v>755</v>
      </c>
      <c r="D85" s="12">
        <v>250</v>
      </c>
      <c r="E85" s="12">
        <v>120</v>
      </c>
      <c r="F85" s="12">
        <v>0</v>
      </c>
      <c r="G85" s="12">
        <v>11.5</v>
      </c>
      <c r="H85" s="12">
        <v>0</v>
      </c>
      <c r="I85" s="12">
        <v>50</v>
      </c>
      <c r="J85" s="13">
        <v>16</v>
      </c>
    </row>
    <row r="86" spans="1:10" ht="24.95" customHeight="1" x14ac:dyDescent="0.25">
      <c r="A86" s="20">
        <v>60</v>
      </c>
      <c r="B86" s="21" t="s">
        <v>71</v>
      </c>
      <c r="C86" s="12">
        <v>204.6</v>
      </c>
      <c r="D86" s="12">
        <v>4</v>
      </c>
      <c r="E86" s="12">
        <v>50</v>
      </c>
      <c r="F86" s="12">
        <v>0</v>
      </c>
      <c r="G86" s="12">
        <v>25</v>
      </c>
      <c r="H86" s="12">
        <v>0</v>
      </c>
      <c r="I86" s="12">
        <v>50</v>
      </c>
      <c r="J86" s="13">
        <v>0</v>
      </c>
    </row>
    <row r="87" spans="1:10" s="25" customFormat="1" ht="24.95" customHeight="1" x14ac:dyDescent="0.25">
      <c r="A87" s="22"/>
      <c r="B87" s="23" t="s">
        <v>70</v>
      </c>
      <c r="C87" s="24">
        <f t="shared" ref="C87:J87" si="20">+C86+C85</f>
        <v>959.6</v>
      </c>
      <c r="D87" s="24">
        <f t="shared" si="20"/>
        <v>254</v>
      </c>
      <c r="E87" s="24">
        <f t="shared" si="20"/>
        <v>170</v>
      </c>
      <c r="F87" s="24">
        <f t="shared" si="20"/>
        <v>0</v>
      </c>
      <c r="G87" s="24">
        <f t="shared" si="20"/>
        <v>36.5</v>
      </c>
      <c r="H87" s="24">
        <f t="shared" si="20"/>
        <v>0</v>
      </c>
      <c r="I87" s="24">
        <f t="shared" si="20"/>
        <v>100</v>
      </c>
      <c r="J87" s="24">
        <f t="shared" si="20"/>
        <v>16</v>
      </c>
    </row>
    <row r="88" spans="1:10" ht="24.95" customHeight="1" x14ac:dyDescent="0.25">
      <c r="A88" s="20">
        <v>61</v>
      </c>
      <c r="B88" s="21" t="s">
        <v>72</v>
      </c>
      <c r="C88" s="12">
        <v>600</v>
      </c>
      <c r="D88" s="12">
        <v>293.7</v>
      </c>
      <c r="E88" s="12">
        <v>0</v>
      </c>
      <c r="F88" s="12">
        <v>0</v>
      </c>
      <c r="G88" s="12">
        <v>0</v>
      </c>
      <c r="H88" s="12">
        <v>0</v>
      </c>
      <c r="I88" s="12">
        <v>60</v>
      </c>
      <c r="J88" s="13">
        <v>0</v>
      </c>
    </row>
    <row r="89" spans="1:10" ht="45.75" customHeight="1" x14ac:dyDescent="0.25">
      <c r="A89" s="20">
        <v>62</v>
      </c>
      <c r="B89" s="26" t="s">
        <v>73</v>
      </c>
      <c r="C89" s="12">
        <v>906.8</v>
      </c>
      <c r="D89" s="12">
        <v>67</v>
      </c>
      <c r="E89" s="12">
        <v>400</v>
      </c>
      <c r="F89" s="12">
        <v>0</v>
      </c>
      <c r="G89" s="12">
        <v>232</v>
      </c>
      <c r="H89" s="12">
        <v>0</v>
      </c>
      <c r="I89" s="12">
        <v>0</v>
      </c>
      <c r="J89" s="13">
        <v>0</v>
      </c>
    </row>
    <row r="90" spans="1:10" s="25" customFormat="1" ht="24.95" customHeight="1" x14ac:dyDescent="0.25">
      <c r="A90" s="22"/>
      <c r="B90" s="23" t="s">
        <v>72</v>
      </c>
      <c r="C90" s="24">
        <f t="shared" ref="C90:J90" si="21">+C89+C88</f>
        <v>1506.8</v>
      </c>
      <c r="D90" s="24">
        <f t="shared" si="21"/>
        <v>360.7</v>
      </c>
      <c r="E90" s="24">
        <f t="shared" si="21"/>
        <v>400</v>
      </c>
      <c r="F90" s="24">
        <f t="shared" si="21"/>
        <v>0</v>
      </c>
      <c r="G90" s="24">
        <f t="shared" si="21"/>
        <v>232</v>
      </c>
      <c r="H90" s="24">
        <f t="shared" si="21"/>
        <v>0</v>
      </c>
      <c r="I90" s="24">
        <f t="shared" si="21"/>
        <v>60</v>
      </c>
      <c r="J90" s="24">
        <f t="shared" si="21"/>
        <v>0</v>
      </c>
    </row>
    <row r="91" spans="1:10" ht="24.95" customHeight="1" x14ac:dyDescent="0.25">
      <c r="A91" s="20">
        <v>64</v>
      </c>
      <c r="B91" s="21" t="s">
        <v>74</v>
      </c>
      <c r="C91" s="12">
        <v>679.00120000000004</v>
      </c>
      <c r="D91" s="12">
        <v>429.41</v>
      </c>
      <c r="E91" s="12">
        <v>50</v>
      </c>
      <c r="F91" s="12">
        <v>0</v>
      </c>
      <c r="G91" s="12">
        <v>35</v>
      </c>
      <c r="H91" s="12">
        <v>15</v>
      </c>
      <c r="I91" s="12">
        <v>50</v>
      </c>
      <c r="J91" s="13">
        <v>50.39</v>
      </c>
    </row>
    <row r="92" spans="1:10" ht="24.95" customHeight="1" x14ac:dyDescent="0.25">
      <c r="A92" s="20">
        <v>65</v>
      </c>
      <c r="B92" s="21" t="s">
        <v>75</v>
      </c>
      <c r="C92" s="12">
        <v>453</v>
      </c>
      <c r="D92" s="12">
        <v>1269.5999999999999</v>
      </c>
      <c r="E92" s="12">
        <v>70</v>
      </c>
      <c r="F92" s="12">
        <v>0</v>
      </c>
      <c r="G92" s="12">
        <v>55</v>
      </c>
      <c r="H92" s="12">
        <v>90</v>
      </c>
      <c r="I92" s="12">
        <v>250</v>
      </c>
      <c r="J92" s="13">
        <v>560</v>
      </c>
    </row>
    <row r="93" spans="1:10" s="34" customFormat="1" ht="24.95" customHeight="1" x14ac:dyDescent="0.25">
      <c r="A93" s="30" t="s">
        <v>76</v>
      </c>
      <c r="B93" s="31" t="s">
        <v>77</v>
      </c>
      <c r="C93" s="32">
        <f t="shared" ref="C93:J93" si="22">+C92+C91+C90+C87+C84+C80+C76+C73+C70+C67+C62+C59+C55+C52+C48+C49+C47+C43+C40+C37+C33+C30+C29+C28+C19+C16+C13+C10</f>
        <v>44206.248200000009</v>
      </c>
      <c r="D93" s="32">
        <f t="shared" si="22"/>
        <v>32032.86</v>
      </c>
      <c r="E93" s="32">
        <f t="shared" si="22"/>
        <v>6132</v>
      </c>
      <c r="F93" s="32">
        <f t="shared" si="22"/>
        <v>3141</v>
      </c>
      <c r="G93" s="32">
        <f t="shared" si="22"/>
        <v>2805.2127999999998</v>
      </c>
      <c r="H93" s="32">
        <f t="shared" si="22"/>
        <v>505</v>
      </c>
      <c r="I93" s="32">
        <f t="shared" si="22"/>
        <v>5526.8820000000005</v>
      </c>
      <c r="J93" s="32">
        <f t="shared" si="22"/>
        <v>2196.8000000000002</v>
      </c>
    </row>
    <row r="94" spans="1:10" ht="24.95" customHeight="1" x14ac:dyDescent="0.25">
      <c r="A94" s="20">
        <v>1</v>
      </c>
      <c r="B94" s="35" t="s">
        <v>78</v>
      </c>
      <c r="C94" s="12">
        <v>700</v>
      </c>
      <c r="D94" s="12">
        <v>169.74</v>
      </c>
      <c r="E94" s="12">
        <v>0</v>
      </c>
      <c r="F94" s="12">
        <v>0</v>
      </c>
      <c r="G94" s="12">
        <v>50</v>
      </c>
      <c r="H94" s="12">
        <v>2.1800000000000002</v>
      </c>
      <c r="I94" s="12">
        <v>0</v>
      </c>
      <c r="J94" s="13">
        <v>0</v>
      </c>
    </row>
    <row r="95" spans="1:10" ht="24.95" customHeight="1" x14ac:dyDescent="0.25">
      <c r="A95" s="20">
        <v>2</v>
      </c>
      <c r="B95" s="35" t="s">
        <v>79</v>
      </c>
      <c r="C95" s="12">
        <v>500</v>
      </c>
      <c r="D95" s="12">
        <v>10.119999999999999</v>
      </c>
      <c r="E95" s="12">
        <v>0</v>
      </c>
      <c r="F95" s="12">
        <v>0</v>
      </c>
      <c r="G95" s="12">
        <v>60.78</v>
      </c>
      <c r="H95" s="12">
        <v>0</v>
      </c>
      <c r="I95" s="12">
        <v>5</v>
      </c>
      <c r="J95" s="13">
        <v>0</v>
      </c>
    </row>
    <row r="96" spans="1:10" ht="24.95" customHeight="1" x14ac:dyDescent="0.25">
      <c r="A96" s="20">
        <v>3</v>
      </c>
      <c r="B96" s="35" t="s">
        <v>80</v>
      </c>
      <c r="C96" s="12">
        <v>160</v>
      </c>
      <c r="D96" s="12">
        <v>0</v>
      </c>
      <c r="E96" s="12">
        <v>0</v>
      </c>
      <c r="F96" s="12">
        <v>0</v>
      </c>
      <c r="G96" s="12">
        <v>10</v>
      </c>
      <c r="H96" s="12">
        <v>0</v>
      </c>
      <c r="I96" s="12">
        <v>35</v>
      </c>
      <c r="J96" s="13">
        <v>0</v>
      </c>
    </row>
    <row r="97" spans="1:10" s="25" customFormat="1" ht="24.95" customHeight="1" x14ac:dyDescent="0.25">
      <c r="A97" s="22"/>
      <c r="B97" s="36" t="s">
        <v>79</v>
      </c>
      <c r="C97" s="24">
        <f t="shared" ref="C97:J97" si="23">+C96+C95</f>
        <v>660</v>
      </c>
      <c r="D97" s="24">
        <f t="shared" si="23"/>
        <v>10.119999999999999</v>
      </c>
      <c r="E97" s="24">
        <f t="shared" si="23"/>
        <v>0</v>
      </c>
      <c r="F97" s="24">
        <f t="shared" si="23"/>
        <v>0</v>
      </c>
      <c r="G97" s="24">
        <f t="shared" si="23"/>
        <v>70.78</v>
      </c>
      <c r="H97" s="24">
        <f t="shared" si="23"/>
        <v>0</v>
      </c>
      <c r="I97" s="24">
        <f t="shared" si="23"/>
        <v>40</v>
      </c>
      <c r="J97" s="24">
        <f t="shared" si="23"/>
        <v>0</v>
      </c>
    </row>
    <row r="98" spans="1:10" ht="24.95" customHeight="1" x14ac:dyDescent="0.25">
      <c r="A98" s="20">
        <v>4</v>
      </c>
      <c r="B98" s="35" t="s">
        <v>81</v>
      </c>
      <c r="C98" s="12">
        <v>625</v>
      </c>
      <c r="D98" s="12">
        <v>279.52999999999997</v>
      </c>
      <c r="E98" s="12">
        <v>0</v>
      </c>
      <c r="F98" s="12">
        <v>0</v>
      </c>
      <c r="G98" s="12">
        <v>20</v>
      </c>
      <c r="H98" s="12">
        <v>0</v>
      </c>
      <c r="I98" s="12">
        <v>50</v>
      </c>
      <c r="J98" s="13">
        <v>0</v>
      </c>
    </row>
    <row r="99" spans="1:10" ht="24.95" customHeight="1" x14ac:dyDescent="0.25">
      <c r="A99" s="20">
        <v>5</v>
      </c>
      <c r="B99" s="35" t="s">
        <v>82</v>
      </c>
      <c r="C99" s="12">
        <f>650+156</f>
        <v>806</v>
      </c>
      <c r="D99" s="12">
        <f>103.44+25</f>
        <v>128.44</v>
      </c>
      <c r="E99" s="12">
        <v>250</v>
      </c>
      <c r="F99" s="12">
        <v>0</v>
      </c>
      <c r="G99" s="12">
        <v>25</v>
      </c>
      <c r="H99" s="12">
        <v>0</v>
      </c>
      <c r="I99" s="12">
        <v>50</v>
      </c>
      <c r="J99" s="13">
        <v>0</v>
      </c>
    </row>
    <row r="100" spans="1:10" ht="24.95" customHeight="1" x14ac:dyDescent="0.25">
      <c r="A100" s="20">
        <v>6</v>
      </c>
      <c r="B100" s="35" t="s">
        <v>83</v>
      </c>
      <c r="C100" s="12">
        <v>1160</v>
      </c>
      <c r="D100" s="12">
        <v>160.91</v>
      </c>
      <c r="E100" s="12">
        <v>350</v>
      </c>
      <c r="F100" s="12">
        <v>32.090000000000003</v>
      </c>
      <c r="G100" s="12">
        <v>15</v>
      </c>
      <c r="H100" s="12">
        <v>0</v>
      </c>
      <c r="I100" s="12">
        <v>75</v>
      </c>
      <c r="J100" s="13">
        <v>0</v>
      </c>
    </row>
    <row r="101" spans="1:10" ht="24.95" customHeight="1" x14ac:dyDescent="0.25">
      <c r="A101" s="20">
        <v>7</v>
      </c>
      <c r="B101" s="35" t="s">
        <v>84</v>
      </c>
      <c r="C101" s="12">
        <v>160</v>
      </c>
      <c r="D101" s="12">
        <v>16.5</v>
      </c>
      <c r="E101" s="12">
        <v>25</v>
      </c>
      <c r="F101" s="12">
        <v>10</v>
      </c>
      <c r="G101" s="12">
        <v>10</v>
      </c>
      <c r="H101" s="12">
        <v>0</v>
      </c>
      <c r="I101" s="12">
        <v>50</v>
      </c>
      <c r="J101" s="13">
        <v>0</v>
      </c>
    </row>
    <row r="102" spans="1:10" s="25" customFormat="1" ht="24.95" customHeight="1" x14ac:dyDescent="0.25">
      <c r="A102" s="22"/>
      <c r="B102" s="36" t="s">
        <v>83</v>
      </c>
      <c r="C102" s="24">
        <f t="shared" ref="C102:J102" si="24">+C101+C100</f>
        <v>1320</v>
      </c>
      <c r="D102" s="24">
        <f t="shared" si="24"/>
        <v>177.41</v>
      </c>
      <c r="E102" s="24">
        <f t="shared" si="24"/>
        <v>375</v>
      </c>
      <c r="F102" s="24">
        <f t="shared" si="24"/>
        <v>42.09</v>
      </c>
      <c r="G102" s="24">
        <f t="shared" si="24"/>
        <v>25</v>
      </c>
      <c r="H102" s="24">
        <f t="shared" si="24"/>
        <v>0</v>
      </c>
      <c r="I102" s="24">
        <f t="shared" si="24"/>
        <v>125</v>
      </c>
      <c r="J102" s="24">
        <f t="shared" si="24"/>
        <v>0</v>
      </c>
    </row>
    <row r="103" spans="1:10" ht="24.95" customHeight="1" x14ac:dyDescent="0.25">
      <c r="A103" s="20">
        <v>8</v>
      </c>
      <c r="B103" s="35" t="s">
        <v>85</v>
      </c>
      <c r="C103" s="12">
        <f>700+601.75</f>
        <v>1301.75</v>
      </c>
      <c r="D103" s="12">
        <f>111+225</f>
        <v>336</v>
      </c>
      <c r="E103" s="12">
        <v>140</v>
      </c>
      <c r="F103" s="12">
        <v>39</v>
      </c>
      <c r="G103" s="12">
        <v>5</v>
      </c>
      <c r="H103" s="12">
        <v>0</v>
      </c>
      <c r="I103" s="12">
        <v>20</v>
      </c>
      <c r="J103" s="13">
        <v>1</v>
      </c>
    </row>
    <row r="104" spans="1:10" ht="24.95" customHeight="1" x14ac:dyDescent="0.25">
      <c r="A104" s="20">
        <v>9</v>
      </c>
      <c r="B104" s="35" t="s">
        <v>86</v>
      </c>
      <c r="C104" s="12">
        <v>160</v>
      </c>
      <c r="D104" s="12">
        <v>0</v>
      </c>
      <c r="E104" s="12">
        <v>30</v>
      </c>
      <c r="F104" s="12">
        <v>0</v>
      </c>
      <c r="G104" s="12">
        <v>50</v>
      </c>
      <c r="H104" s="12">
        <v>0</v>
      </c>
      <c r="I104" s="12">
        <v>36</v>
      </c>
      <c r="J104" s="13">
        <v>0</v>
      </c>
    </row>
    <row r="105" spans="1:10" s="25" customFormat="1" ht="24.95" customHeight="1" x14ac:dyDescent="0.25">
      <c r="A105" s="22"/>
      <c r="B105" s="36" t="s">
        <v>85</v>
      </c>
      <c r="C105" s="24">
        <f t="shared" ref="C105:J105" si="25">+C104+C103</f>
        <v>1461.75</v>
      </c>
      <c r="D105" s="24">
        <f t="shared" si="25"/>
        <v>336</v>
      </c>
      <c r="E105" s="24">
        <f t="shared" si="25"/>
        <v>170</v>
      </c>
      <c r="F105" s="24">
        <f t="shared" si="25"/>
        <v>39</v>
      </c>
      <c r="G105" s="24">
        <f t="shared" si="25"/>
        <v>55</v>
      </c>
      <c r="H105" s="24">
        <f t="shared" si="25"/>
        <v>0</v>
      </c>
      <c r="I105" s="24">
        <f t="shared" si="25"/>
        <v>56</v>
      </c>
      <c r="J105" s="24">
        <f t="shared" si="25"/>
        <v>1</v>
      </c>
    </row>
    <row r="106" spans="1:10" ht="24.95" customHeight="1" x14ac:dyDescent="0.25">
      <c r="A106" s="20">
        <v>10</v>
      </c>
      <c r="B106" s="35" t="s">
        <v>87</v>
      </c>
      <c r="C106" s="12">
        <f>470+101</f>
        <v>571</v>
      </c>
      <c r="D106" s="12">
        <f>83.3+14</f>
        <v>97.3</v>
      </c>
      <c r="E106" s="12">
        <v>10</v>
      </c>
      <c r="F106" s="12">
        <v>0</v>
      </c>
      <c r="G106" s="12">
        <v>100</v>
      </c>
      <c r="H106" s="12">
        <v>0</v>
      </c>
      <c r="I106" s="12">
        <v>100</v>
      </c>
      <c r="J106" s="13">
        <v>0</v>
      </c>
    </row>
    <row r="107" spans="1:10" ht="24.95" customHeight="1" x14ac:dyDescent="0.25">
      <c r="A107" s="20">
        <v>11</v>
      </c>
      <c r="B107" s="35" t="s">
        <v>88</v>
      </c>
      <c r="C107" s="12">
        <v>160</v>
      </c>
      <c r="D107" s="12">
        <v>0</v>
      </c>
      <c r="E107" s="12">
        <v>70</v>
      </c>
      <c r="F107" s="12">
        <v>0</v>
      </c>
      <c r="G107" s="12">
        <v>14</v>
      </c>
      <c r="H107" s="12">
        <v>0</v>
      </c>
      <c r="I107" s="12">
        <v>70</v>
      </c>
      <c r="J107" s="13">
        <v>0</v>
      </c>
    </row>
    <row r="108" spans="1:10" s="25" customFormat="1" ht="24.95" customHeight="1" x14ac:dyDescent="0.25">
      <c r="A108" s="22"/>
      <c r="B108" s="36" t="s">
        <v>87</v>
      </c>
      <c r="C108" s="24">
        <f t="shared" ref="C108:J108" si="26">+C107+C106</f>
        <v>731</v>
      </c>
      <c r="D108" s="24">
        <f t="shared" si="26"/>
        <v>97.3</v>
      </c>
      <c r="E108" s="24">
        <f t="shared" si="26"/>
        <v>80</v>
      </c>
      <c r="F108" s="24">
        <f t="shared" si="26"/>
        <v>0</v>
      </c>
      <c r="G108" s="24">
        <f t="shared" si="26"/>
        <v>114</v>
      </c>
      <c r="H108" s="24">
        <f t="shared" si="26"/>
        <v>0</v>
      </c>
      <c r="I108" s="24">
        <f t="shared" si="26"/>
        <v>170</v>
      </c>
      <c r="J108" s="24">
        <f t="shared" si="26"/>
        <v>0</v>
      </c>
    </row>
    <row r="109" spans="1:10" ht="24.95" customHeight="1" x14ac:dyDescent="0.25">
      <c r="A109" s="20">
        <v>12</v>
      </c>
      <c r="B109" s="35" t="s">
        <v>89</v>
      </c>
      <c r="C109" s="12">
        <f>2430.21+751.75</f>
        <v>3181.96</v>
      </c>
      <c r="D109" s="12">
        <f>1362+550</f>
        <v>1912</v>
      </c>
      <c r="E109" s="12">
        <v>150</v>
      </c>
      <c r="F109" s="12">
        <v>0</v>
      </c>
      <c r="G109" s="12">
        <v>150</v>
      </c>
      <c r="H109" s="12">
        <v>0</v>
      </c>
      <c r="I109" s="12">
        <v>300</v>
      </c>
      <c r="J109" s="13">
        <v>0</v>
      </c>
    </row>
    <row r="110" spans="1:10" ht="24.95" customHeight="1" x14ac:dyDescent="0.25">
      <c r="A110" s="20">
        <v>13</v>
      </c>
      <c r="B110" s="35" t="s">
        <v>90</v>
      </c>
      <c r="C110" s="12">
        <v>679</v>
      </c>
      <c r="D110" s="12">
        <v>42</v>
      </c>
      <c r="E110" s="12">
        <v>280</v>
      </c>
      <c r="F110" s="12">
        <v>10</v>
      </c>
      <c r="G110" s="12">
        <v>60</v>
      </c>
      <c r="H110" s="12">
        <v>3.45</v>
      </c>
      <c r="I110" s="12">
        <v>135</v>
      </c>
      <c r="J110" s="13">
        <v>3</v>
      </c>
    </row>
    <row r="111" spans="1:10" s="25" customFormat="1" ht="24.95" customHeight="1" x14ac:dyDescent="0.25">
      <c r="A111" s="22"/>
      <c r="B111" s="36" t="s">
        <v>89</v>
      </c>
      <c r="C111" s="24">
        <f t="shared" ref="C111:J111" si="27">+C110+C109</f>
        <v>3860.96</v>
      </c>
      <c r="D111" s="24">
        <f t="shared" si="27"/>
        <v>1954</v>
      </c>
      <c r="E111" s="24">
        <f t="shared" si="27"/>
        <v>430</v>
      </c>
      <c r="F111" s="24">
        <f t="shared" si="27"/>
        <v>10</v>
      </c>
      <c r="G111" s="24">
        <f t="shared" si="27"/>
        <v>210</v>
      </c>
      <c r="H111" s="24">
        <f t="shared" si="27"/>
        <v>3.45</v>
      </c>
      <c r="I111" s="24">
        <f t="shared" si="27"/>
        <v>435</v>
      </c>
      <c r="J111" s="24">
        <f t="shared" si="27"/>
        <v>3</v>
      </c>
    </row>
    <row r="112" spans="1:10" s="16" customFormat="1" ht="24.95" customHeight="1" x14ac:dyDescent="0.25">
      <c r="A112" s="20">
        <v>14</v>
      </c>
      <c r="B112" s="35" t="s">
        <v>91</v>
      </c>
      <c r="C112" s="12">
        <f>950+235</f>
        <v>1185</v>
      </c>
      <c r="D112" s="12">
        <f>223.44+50</f>
        <v>273.44</v>
      </c>
      <c r="E112" s="12">
        <v>20</v>
      </c>
      <c r="F112" s="12">
        <v>0</v>
      </c>
      <c r="G112" s="12">
        <v>35</v>
      </c>
      <c r="H112" s="12">
        <v>0</v>
      </c>
      <c r="I112" s="12">
        <v>60</v>
      </c>
      <c r="J112" s="13">
        <v>0</v>
      </c>
    </row>
    <row r="113" spans="1:10" ht="24.95" customHeight="1" x14ac:dyDescent="0.25">
      <c r="A113" s="20">
        <v>15</v>
      </c>
      <c r="B113" s="35" t="s">
        <v>92</v>
      </c>
      <c r="C113" s="12">
        <v>150</v>
      </c>
      <c r="D113" s="12">
        <v>0</v>
      </c>
      <c r="E113" s="12">
        <v>75</v>
      </c>
      <c r="F113" s="12">
        <v>0</v>
      </c>
      <c r="G113" s="12">
        <v>15</v>
      </c>
      <c r="H113" s="12">
        <v>0</v>
      </c>
      <c r="I113" s="12">
        <v>75</v>
      </c>
      <c r="J113" s="13">
        <v>0</v>
      </c>
    </row>
    <row r="114" spans="1:10" s="25" customFormat="1" ht="24.95" customHeight="1" x14ac:dyDescent="0.25">
      <c r="A114" s="22"/>
      <c r="B114" s="36" t="s">
        <v>91</v>
      </c>
      <c r="C114" s="24">
        <f t="shared" ref="C114:J114" si="28">+C113+C112</f>
        <v>1335</v>
      </c>
      <c r="D114" s="24">
        <f t="shared" si="28"/>
        <v>273.44</v>
      </c>
      <c r="E114" s="24">
        <f t="shared" si="28"/>
        <v>95</v>
      </c>
      <c r="F114" s="24">
        <f t="shared" si="28"/>
        <v>0</v>
      </c>
      <c r="G114" s="24">
        <f t="shared" si="28"/>
        <v>50</v>
      </c>
      <c r="H114" s="24">
        <f t="shared" si="28"/>
        <v>0</v>
      </c>
      <c r="I114" s="24">
        <f t="shared" si="28"/>
        <v>135</v>
      </c>
      <c r="J114" s="24">
        <f t="shared" si="28"/>
        <v>0</v>
      </c>
    </row>
    <row r="115" spans="1:10" ht="24.95" customHeight="1" x14ac:dyDescent="0.25">
      <c r="A115" s="20">
        <v>16</v>
      </c>
      <c r="B115" s="35" t="s">
        <v>93</v>
      </c>
      <c r="C115" s="12">
        <f>690+1251.25</f>
        <v>1941.25</v>
      </c>
      <c r="D115" s="12">
        <f>106.04+746.5</f>
        <v>852.54</v>
      </c>
      <c r="E115" s="12">
        <v>16</v>
      </c>
      <c r="F115" s="12">
        <v>0</v>
      </c>
      <c r="G115" s="12">
        <v>25</v>
      </c>
      <c r="H115" s="12">
        <v>0</v>
      </c>
      <c r="I115" s="12">
        <v>50</v>
      </c>
      <c r="J115" s="13">
        <v>0</v>
      </c>
    </row>
    <row r="116" spans="1:10" ht="24.95" customHeight="1" x14ac:dyDescent="0.25">
      <c r="A116" s="20">
        <v>17</v>
      </c>
      <c r="B116" s="35" t="s">
        <v>94</v>
      </c>
      <c r="C116" s="12">
        <v>400</v>
      </c>
      <c r="D116" s="12">
        <v>7.17</v>
      </c>
      <c r="E116" s="12">
        <v>75</v>
      </c>
      <c r="F116" s="12">
        <v>0</v>
      </c>
      <c r="G116" s="12">
        <v>20</v>
      </c>
      <c r="H116" s="12">
        <v>0</v>
      </c>
      <c r="I116" s="12">
        <v>75</v>
      </c>
      <c r="J116" s="13">
        <v>0</v>
      </c>
    </row>
    <row r="117" spans="1:10" s="25" customFormat="1" ht="24.95" customHeight="1" x14ac:dyDescent="0.25">
      <c r="A117" s="22"/>
      <c r="B117" s="36" t="s">
        <v>93</v>
      </c>
      <c r="C117" s="24">
        <f t="shared" ref="C117:J117" si="29">+C116+C115</f>
        <v>2341.25</v>
      </c>
      <c r="D117" s="24">
        <f t="shared" si="29"/>
        <v>859.70999999999992</v>
      </c>
      <c r="E117" s="24">
        <f t="shared" si="29"/>
        <v>91</v>
      </c>
      <c r="F117" s="24">
        <f t="shared" si="29"/>
        <v>0</v>
      </c>
      <c r="G117" s="24">
        <f t="shared" si="29"/>
        <v>45</v>
      </c>
      <c r="H117" s="24">
        <f t="shared" si="29"/>
        <v>0</v>
      </c>
      <c r="I117" s="24">
        <f t="shared" si="29"/>
        <v>125</v>
      </c>
      <c r="J117" s="24">
        <f t="shared" si="29"/>
        <v>0</v>
      </c>
    </row>
    <row r="118" spans="1:10" ht="24.95" customHeight="1" x14ac:dyDescent="0.25">
      <c r="A118" s="20">
        <v>18</v>
      </c>
      <c r="B118" s="35" t="s">
        <v>95</v>
      </c>
      <c r="C118" s="12">
        <f>450+129</f>
        <v>579</v>
      </c>
      <c r="D118" s="12">
        <f>123.5+133</f>
        <v>256.5</v>
      </c>
      <c r="E118" s="12">
        <v>0</v>
      </c>
      <c r="F118" s="12">
        <v>0</v>
      </c>
      <c r="G118" s="12">
        <v>0</v>
      </c>
      <c r="H118" s="12">
        <v>0</v>
      </c>
      <c r="I118" s="12">
        <v>20</v>
      </c>
      <c r="J118" s="13">
        <v>0</v>
      </c>
    </row>
    <row r="119" spans="1:10" ht="24.95" customHeight="1" x14ac:dyDescent="0.25">
      <c r="A119" s="20">
        <v>19</v>
      </c>
      <c r="B119" s="35" t="s">
        <v>96</v>
      </c>
      <c r="C119" s="12">
        <v>550</v>
      </c>
      <c r="D119" s="12">
        <v>25.040000000000003</v>
      </c>
      <c r="E119" s="12">
        <v>0</v>
      </c>
      <c r="F119" s="12">
        <v>0</v>
      </c>
      <c r="G119" s="12">
        <v>20</v>
      </c>
      <c r="H119" s="12">
        <v>5</v>
      </c>
      <c r="I119" s="12">
        <v>75</v>
      </c>
      <c r="J119" s="13">
        <v>10.25</v>
      </c>
    </row>
    <row r="120" spans="1:10" ht="42" customHeight="1" x14ac:dyDescent="0.25">
      <c r="A120" s="20">
        <v>20</v>
      </c>
      <c r="B120" s="35" t="s">
        <v>97</v>
      </c>
      <c r="C120" s="12">
        <v>150</v>
      </c>
      <c r="D120" s="12">
        <v>3.29</v>
      </c>
      <c r="E120" s="12">
        <v>25</v>
      </c>
      <c r="F120" s="12">
        <v>0</v>
      </c>
      <c r="G120" s="12">
        <v>15</v>
      </c>
      <c r="H120" s="12">
        <v>0</v>
      </c>
      <c r="I120" s="12">
        <v>50</v>
      </c>
      <c r="J120" s="13">
        <v>0</v>
      </c>
    </row>
    <row r="121" spans="1:10" s="25" customFormat="1" ht="24.95" customHeight="1" x14ac:dyDescent="0.25">
      <c r="A121" s="22"/>
      <c r="B121" s="36" t="s">
        <v>96</v>
      </c>
      <c r="C121" s="24">
        <f t="shared" ref="C121:J121" si="30">+C120+C119</f>
        <v>700</v>
      </c>
      <c r="D121" s="24">
        <f t="shared" si="30"/>
        <v>28.330000000000002</v>
      </c>
      <c r="E121" s="24">
        <f t="shared" si="30"/>
        <v>25</v>
      </c>
      <c r="F121" s="24">
        <f t="shared" si="30"/>
        <v>0</v>
      </c>
      <c r="G121" s="24">
        <f t="shared" si="30"/>
        <v>35</v>
      </c>
      <c r="H121" s="24">
        <f t="shared" si="30"/>
        <v>5</v>
      </c>
      <c r="I121" s="24">
        <f t="shared" si="30"/>
        <v>125</v>
      </c>
      <c r="J121" s="24">
        <f t="shared" si="30"/>
        <v>10.25</v>
      </c>
    </row>
    <row r="122" spans="1:10" ht="24.95" customHeight="1" x14ac:dyDescent="0.25">
      <c r="A122" s="20">
        <v>21</v>
      </c>
      <c r="B122" s="35" t="s">
        <v>98</v>
      </c>
      <c r="C122" s="12">
        <v>500</v>
      </c>
      <c r="D122" s="12">
        <v>117.17</v>
      </c>
      <c r="E122" s="12">
        <v>200</v>
      </c>
      <c r="F122" s="12">
        <v>0</v>
      </c>
      <c r="G122" s="12">
        <v>20</v>
      </c>
      <c r="H122" s="12">
        <v>3</v>
      </c>
      <c r="I122" s="12">
        <v>30</v>
      </c>
      <c r="J122" s="13">
        <v>2</v>
      </c>
    </row>
    <row r="123" spans="1:10" ht="24.95" customHeight="1" x14ac:dyDescent="0.25">
      <c r="A123" s="20">
        <v>22</v>
      </c>
      <c r="B123" s="35" t="s">
        <v>99</v>
      </c>
      <c r="C123" s="12">
        <v>450</v>
      </c>
      <c r="D123" s="12">
        <v>247.7</v>
      </c>
      <c r="E123" s="12">
        <v>6</v>
      </c>
      <c r="F123" s="12">
        <v>0</v>
      </c>
      <c r="G123" s="12">
        <v>10</v>
      </c>
      <c r="H123" s="12">
        <v>0.01</v>
      </c>
      <c r="I123" s="12">
        <v>37</v>
      </c>
      <c r="J123" s="13">
        <v>0</v>
      </c>
    </row>
    <row r="124" spans="1:10" ht="24.95" customHeight="1" x14ac:dyDescent="0.25">
      <c r="A124" s="20">
        <v>23</v>
      </c>
      <c r="B124" s="35" t="s">
        <v>100</v>
      </c>
      <c r="C124" s="12">
        <v>385</v>
      </c>
      <c r="D124" s="12">
        <v>344.20000000000005</v>
      </c>
      <c r="E124" s="12">
        <v>20</v>
      </c>
      <c r="F124" s="12">
        <v>0</v>
      </c>
      <c r="G124" s="12">
        <v>5</v>
      </c>
      <c r="H124" s="12">
        <v>0</v>
      </c>
      <c r="I124" s="12">
        <v>15</v>
      </c>
      <c r="J124" s="13">
        <v>0</v>
      </c>
    </row>
    <row r="125" spans="1:10" ht="24.95" customHeight="1" x14ac:dyDescent="0.25">
      <c r="A125" s="20">
        <v>24</v>
      </c>
      <c r="B125" s="35" t="s">
        <v>101</v>
      </c>
      <c r="C125" s="12">
        <v>140</v>
      </c>
      <c r="D125" s="12">
        <v>10</v>
      </c>
      <c r="E125" s="12">
        <v>70</v>
      </c>
      <c r="F125" s="12">
        <v>12</v>
      </c>
      <c r="G125" s="12">
        <v>12</v>
      </c>
      <c r="H125" s="12">
        <v>0</v>
      </c>
      <c r="I125" s="12">
        <v>60</v>
      </c>
      <c r="J125" s="13">
        <v>1</v>
      </c>
    </row>
    <row r="126" spans="1:10" s="25" customFormat="1" ht="24.95" customHeight="1" x14ac:dyDescent="0.25">
      <c r="A126" s="22"/>
      <c r="B126" s="36" t="s">
        <v>100</v>
      </c>
      <c r="C126" s="24">
        <f t="shared" ref="C126:J126" si="31">+C125+C124</f>
        <v>525</v>
      </c>
      <c r="D126" s="24">
        <f t="shared" si="31"/>
        <v>354.20000000000005</v>
      </c>
      <c r="E126" s="24">
        <f t="shared" si="31"/>
        <v>90</v>
      </c>
      <c r="F126" s="24">
        <f t="shared" si="31"/>
        <v>12</v>
      </c>
      <c r="G126" s="24">
        <f t="shared" si="31"/>
        <v>17</v>
      </c>
      <c r="H126" s="24">
        <f t="shared" si="31"/>
        <v>0</v>
      </c>
      <c r="I126" s="24">
        <f t="shared" si="31"/>
        <v>75</v>
      </c>
      <c r="J126" s="24">
        <f t="shared" si="31"/>
        <v>1</v>
      </c>
    </row>
    <row r="127" spans="1:10" ht="24.95" customHeight="1" x14ac:dyDescent="0.25">
      <c r="A127" s="20">
        <v>25</v>
      </c>
      <c r="B127" s="35" t="s">
        <v>102</v>
      </c>
      <c r="C127" s="12">
        <v>400</v>
      </c>
      <c r="D127" s="12">
        <v>120</v>
      </c>
      <c r="E127" s="12">
        <v>0</v>
      </c>
      <c r="F127" s="12">
        <v>0</v>
      </c>
      <c r="G127" s="12">
        <v>25</v>
      </c>
      <c r="H127" s="12">
        <v>0</v>
      </c>
      <c r="I127" s="12">
        <v>25</v>
      </c>
      <c r="J127" s="13">
        <v>0</v>
      </c>
    </row>
    <row r="128" spans="1:10" ht="24.95" customHeight="1" x14ac:dyDescent="0.25">
      <c r="A128" s="20">
        <v>26</v>
      </c>
      <c r="B128" s="35" t="s">
        <v>103</v>
      </c>
      <c r="C128" s="12">
        <v>160</v>
      </c>
      <c r="D128" s="12">
        <v>8</v>
      </c>
      <c r="E128" s="12">
        <v>100</v>
      </c>
      <c r="F128" s="12">
        <v>0</v>
      </c>
      <c r="G128" s="12">
        <v>30</v>
      </c>
      <c r="H128" s="12">
        <v>0</v>
      </c>
      <c r="I128" s="12">
        <v>60</v>
      </c>
      <c r="J128" s="13">
        <v>0</v>
      </c>
    </row>
    <row r="129" spans="1:10" s="25" customFormat="1" ht="24.95" customHeight="1" x14ac:dyDescent="0.25">
      <c r="A129" s="22"/>
      <c r="B129" s="36" t="s">
        <v>102</v>
      </c>
      <c r="C129" s="24">
        <f t="shared" ref="C129:J129" si="32">+C128+C127</f>
        <v>560</v>
      </c>
      <c r="D129" s="24">
        <f t="shared" si="32"/>
        <v>128</v>
      </c>
      <c r="E129" s="24">
        <f t="shared" si="32"/>
        <v>100</v>
      </c>
      <c r="F129" s="24">
        <f t="shared" si="32"/>
        <v>0</v>
      </c>
      <c r="G129" s="24">
        <f t="shared" si="32"/>
        <v>55</v>
      </c>
      <c r="H129" s="24">
        <f t="shared" si="32"/>
        <v>0</v>
      </c>
      <c r="I129" s="24">
        <f t="shared" si="32"/>
        <v>85</v>
      </c>
      <c r="J129" s="24">
        <f t="shared" si="32"/>
        <v>0</v>
      </c>
    </row>
    <row r="130" spans="1:10" ht="24.95" customHeight="1" x14ac:dyDescent="0.25">
      <c r="A130" s="20">
        <v>27</v>
      </c>
      <c r="B130" s="35" t="s">
        <v>104</v>
      </c>
      <c r="C130" s="12">
        <v>300</v>
      </c>
      <c r="D130" s="12">
        <v>50.2</v>
      </c>
      <c r="E130" s="12">
        <v>25</v>
      </c>
      <c r="F130" s="12">
        <v>0</v>
      </c>
      <c r="G130" s="12">
        <v>18</v>
      </c>
      <c r="H130" s="12">
        <v>0</v>
      </c>
      <c r="I130" s="12">
        <v>15.21</v>
      </c>
      <c r="J130" s="13">
        <v>5</v>
      </c>
    </row>
    <row r="131" spans="1:10" ht="24.95" customHeight="1" x14ac:dyDescent="0.25">
      <c r="A131" s="20">
        <v>28</v>
      </c>
      <c r="B131" s="35" t="s">
        <v>105</v>
      </c>
      <c r="C131" s="12">
        <f>690+20</f>
        <v>710</v>
      </c>
      <c r="D131" s="12">
        <f>40+0</f>
        <v>40</v>
      </c>
      <c r="E131" s="12">
        <v>78</v>
      </c>
      <c r="F131" s="12">
        <v>0</v>
      </c>
      <c r="G131" s="12">
        <v>50</v>
      </c>
      <c r="H131" s="12">
        <v>0</v>
      </c>
      <c r="I131" s="12">
        <v>120</v>
      </c>
      <c r="J131" s="13">
        <v>0</v>
      </c>
    </row>
    <row r="132" spans="1:10" ht="24.95" customHeight="1" x14ac:dyDescent="0.25">
      <c r="A132" s="20">
        <v>29</v>
      </c>
      <c r="B132" s="35" t="s">
        <v>106</v>
      </c>
      <c r="C132" s="12">
        <v>20</v>
      </c>
      <c r="D132" s="12">
        <v>0</v>
      </c>
      <c r="E132" s="12">
        <v>401.03</v>
      </c>
      <c r="F132" s="12">
        <v>56.879999999999995</v>
      </c>
      <c r="G132" s="12">
        <v>5</v>
      </c>
      <c r="H132" s="12">
        <v>0</v>
      </c>
      <c r="I132" s="12">
        <v>0</v>
      </c>
      <c r="J132" s="13">
        <v>0</v>
      </c>
    </row>
    <row r="133" spans="1:10" ht="24.95" customHeight="1" x14ac:dyDescent="0.25">
      <c r="A133" s="20">
        <v>30</v>
      </c>
      <c r="B133" s="35" t="s">
        <v>107</v>
      </c>
      <c r="C133" s="12">
        <f>410+307.45</f>
        <v>717.45</v>
      </c>
      <c r="D133" s="12">
        <f>31+228</f>
        <v>259</v>
      </c>
      <c r="E133" s="12">
        <v>0</v>
      </c>
      <c r="F133" s="12">
        <v>0</v>
      </c>
      <c r="G133" s="12">
        <v>25</v>
      </c>
      <c r="H133" s="12">
        <v>0</v>
      </c>
      <c r="I133" s="12">
        <v>50</v>
      </c>
      <c r="J133" s="13">
        <v>0</v>
      </c>
    </row>
    <row r="134" spans="1:10" ht="24.95" customHeight="1" x14ac:dyDescent="0.25">
      <c r="A134" s="20">
        <v>31</v>
      </c>
      <c r="B134" s="35" t="s">
        <v>108</v>
      </c>
      <c r="C134" s="12">
        <v>300</v>
      </c>
      <c r="D134" s="12">
        <v>75.02</v>
      </c>
      <c r="E134" s="12">
        <v>0</v>
      </c>
      <c r="F134" s="12">
        <v>0</v>
      </c>
      <c r="G134" s="12">
        <v>10</v>
      </c>
      <c r="H134" s="12">
        <v>0</v>
      </c>
      <c r="I134" s="12">
        <v>20</v>
      </c>
      <c r="J134" s="13">
        <v>0</v>
      </c>
    </row>
    <row r="135" spans="1:10" ht="24.95" customHeight="1" x14ac:dyDescent="0.25">
      <c r="A135" s="20">
        <v>32</v>
      </c>
      <c r="B135" s="35" t="s">
        <v>109</v>
      </c>
      <c r="C135" s="12">
        <v>560</v>
      </c>
      <c r="D135" s="12">
        <v>90.64</v>
      </c>
      <c r="E135" s="12">
        <v>0</v>
      </c>
      <c r="F135" s="12">
        <v>0</v>
      </c>
      <c r="G135" s="12">
        <v>5</v>
      </c>
      <c r="H135" s="12">
        <v>2</v>
      </c>
      <c r="I135" s="12">
        <v>75</v>
      </c>
      <c r="J135" s="13">
        <v>3</v>
      </c>
    </row>
    <row r="136" spans="1:10" ht="24.95" customHeight="1" x14ac:dyDescent="0.25">
      <c r="A136" s="20">
        <v>33</v>
      </c>
      <c r="B136" s="35" t="s">
        <v>110</v>
      </c>
      <c r="C136" s="12">
        <f>400+36.8</f>
        <v>436.8</v>
      </c>
      <c r="D136" s="12">
        <f>67.83+35.5</f>
        <v>103.33</v>
      </c>
      <c r="E136" s="12">
        <v>0</v>
      </c>
      <c r="F136" s="12">
        <v>0</v>
      </c>
      <c r="G136" s="12">
        <v>0</v>
      </c>
      <c r="H136" s="12">
        <v>0</v>
      </c>
      <c r="I136" s="12">
        <v>0</v>
      </c>
      <c r="J136" s="13">
        <v>0</v>
      </c>
    </row>
    <row r="137" spans="1:10" ht="24.95" customHeight="1" x14ac:dyDescent="0.25">
      <c r="A137" s="20">
        <v>34</v>
      </c>
      <c r="B137" s="35" t="s">
        <v>111</v>
      </c>
      <c r="C137" s="12">
        <v>160</v>
      </c>
      <c r="D137" s="12">
        <v>1.1299999999999999</v>
      </c>
      <c r="E137" s="12">
        <v>75</v>
      </c>
      <c r="F137" s="12">
        <v>0</v>
      </c>
      <c r="G137" s="12">
        <v>0</v>
      </c>
      <c r="H137" s="12">
        <v>0</v>
      </c>
      <c r="I137" s="12">
        <v>50</v>
      </c>
      <c r="J137" s="13">
        <v>0</v>
      </c>
    </row>
    <row r="138" spans="1:10" s="25" customFormat="1" ht="24.95" customHeight="1" x14ac:dyDescent="0.25">
      <c r="A138" s="22"/>
      <c r="B138" s="36" t="s">
        <v>110</v>
      </c>
      <c r="C138" s="24">
        <f t="shared" ref="C138:J138" si="33">+C137+C136</f>
        <v>596.79999999999995</v>
      </c>
      <c r="D138" s="24">
        <f t="shared" si="33"/>
        <v>104.46</v>
      </c>
      <c r="E138" s="24">
        <f t="shared" si="33"/>
        <v>75</v>
      </c>
      <c r="F138" s="24">
        <f t="shared" si="33"/>
        <v>0</v>
      </c>
      <c r="G138" s="24">
        <f t="shared" si="33"/>
        <v>0</v>
      </c>
      <c r="H138" s="24">
        <f t="shared" si="33"/>
        <v>0</v>
      </c>
      <c r="I138" s="24">
        <f t="shared" si="33"/>
        <v>50</v>
      </c>
      <c r="J138" s="24">
        <f t="shared" si="33"/>
        <v>0</v>
      </c>
    </row>
    <row r="139" spans="1:10" s="34" customFormat="1" ht="24.95" customHeight="1" x14ac:dyDescent="0.25">
      <c r="A139" s="30" t="s">
        <v>112</v>
      </c>
      <c r="B139" s="31" t="s">
        <v>113</v>
      </c>
      <c r="C139" s="33">
        <f t="shared" ref="C139:J139" si="34">+C138+C135+C134+C133+C132+C131+C130+C129+C126+C123+C122+C121+C118+C117+C114+C111+C108+C105+C102+C99+C98+C97+C94</f>
        <v>20359.21</v>
      </c>
      <c r="D139" s="33">
        <f t="shared" si="34"/>
        <v>6036.9099999999989</v>
      </c>
      <c r="E139" s="33">
        <f t="shared" si="34"/>
        <v>2491.0299999999997</v>
      </c>
      <c r="F139" s="33">
        <f t="shared" si="34"/>
        <v>159.97</v>
      </c>
      <c r="G139" s="33">
        <f t="shared" si="34"/>
        <v>914.78</v>
      </c>
      <c r="H139" s="33">
        <f t="shared" si="34"/>
        <v>15.64</v>
      </c>
      <c r="I139" s="33">
        <f t="shared" si="34"/>
        <v>1888.21</v>
      </c>
      <c r="J139" s="33">
        <f t="shared" si="34"/>
        <v>25.25</v>
      </c>
    </row>
    <row r="140" spans="1:10" ht="24.95" customHeight="1" x14ac:dyDescent="0.25">
      <c r="A140" s="20">
        <v>1</v>
      </c>
      <c r="B140" s="21" t="s">
        <v>114</v>
      </c>
      <c r="C140" s="12">
        <v>948.5</v>
      </c>
      <c r="D140" s="12">
        <v>195</v>
      </c>
      <c r="E140" s="12">
        <v>9</v>
      </c>
      <c r="F140" s="12">
        <v>0</v>
      </c>
      <c r="G140" s="12">
        <v>48.2</v>
      </c>
      <c r="H140" s="12">
        <v>0</v>
      </c>
      <c r="I140" s="12">
        <v>92.8</v>
      </c>
      <c r="J140" s="13">
        <v>7.2</v>
      </c>
    </row>
    <row r="141" spans="1:10" ht="24.95" customHeight="1" x14ac:dyDescent="0.25">
      <c r="A141" s="20">
        <v>2</v>
      </c>
      <c r="B141" s="21" t="s">
        <v>115</v>
      </c>
      <c r="C141" s="12">
        <v>1277.7</v>
      </c>
      <c r="D141" s="12">
        <v>324.99999999999994</v>
      </c>
      <c r="E141" s="12">
        <v>25</v>
      </c>
      <c r="F141" s="12">
        <v>0</v>
      </c>
      <c r="G141" s="12">
        <v>21</v>
      </c>
      <c r="H141" s="12">
        <v>1.8</v>
      </c>
      <c r="I141" s="12">
        <v>141</v>
      </c>
      <c r="J141" s="13">
        <v>5</v>
      </c>
    </row>
    <row r="142" spans="1:10" ht="24.95" customHeight="1" x14ac:dyDescent="0.25">
      <c r="A142" s="20">
        <v>3</v>
      </c>
      <c r="B142" s="21" t="s">
        <v>116</v>
      </c>
      <c r="C142" s="12">
        <v>500</v>
      </c>
      <c r="D142" s="12">
        <v>58</v>
      </c>
      <c r="E142" s="12">
        <v>50.05</v>
      </c>
      <c r="F142" s="12">
        <v>0</v>
      </c>
      <c r="G142" s="12">
        <v>28.92</v>
      </c>
      <c r="H142" s="12">
        <v>1.08</v>
      </c>
      <c r="I142" s="12">
        <v>69.599999999999994</v>
      </c>
      <c r="J142" s="13">
        <v>5.4</v>
      </c>
    </row>
    <row r="143" spans="1:10" s="25" customFormat="1" ht="24.95" customHeight="1" x14ac:dyDescent="0.25">
      <c r="A143" s="22"/>
      <c r="B143" s="23" t="s">
        <v>115</v>
      </c>
      <c r="C143" s="24">
        <f t="shared" ref="C143:J143" si="35">+C142+C141</f>
        <v>1777.7</v>
      </c>
      <c r="D143" s="24">
        <f t="shared" si="35"/>
        <v>382.99999999999994</v>
      </c>
      <c r="E143" s="24">
        <f t="shared" si="35"/>
        <v>75.05</v>
      </c>
      <c r="F143" s="24">
        <f t="shared" si="35"/>
        <v>0</v>
      </c>
      <c r="G143" s="24">
        <f t="shared" si="35"/>
        <v>49.92</v>
      </c>
      <c r="H143" s="24">
        <f t="shared" si="35"/>
        <v>2.88</v>
      </c>
      <c r="I143" s="24">
        <f t="shared" si="35"/>
        <v>210.6</v>
      </c>
      <c r="J143" s="24">
        <f t="shared" si="35"/>
        <v>10.4</v>
      </c>
    </row>
    <row r="144" spans="1:10" ht="24.95" customHeight="1" x14ac:dyDescent="0.25">
      <c r="A144" s="20">
        <v>4</v>
      </c>
      <c r="B144" s="21" t="s">
        <v>117</v>
      </c>
      <c r="C144" s="12">
        <v>836.15</v>
      </c>
      <c r="D144" s="12">
        <v>125.44999999999999</v>
      </c>
      <c r="E144" s="12">
        <v>22.75</v>
      </c>
      <c r="F144" s="12">
        <v>0</v>
      </c>
      <c r="G144" s="12">
        <v>27.235999999999997</v>
      </c>
      <c r="H144" s="12">
        <v>1.764</v>
      </c>
      <c r="I144" s="12">
        <v>65.304000000000002</v>
      </c>
      <c r="J144" s="13">
        <v>2.6959999999999997</v>
      </c>
    </row>
    <row r="145" spans="1:10" ht="24.95" customHeight="1" x14ac:dyDescent="0.25">
      <c r="A145" s="20">
        <v>5</v>
      </c>
      <c r="B145" s="21" t="s">
        <v>118</v>
      </c>
      <c r="C145" s="12">
        <v>583.01400000000001</v>
      </c>
      <c r="D145" s="12">
        <v>65.786000000000001</v>
      </c>
      <c r="E145" s="12">
        <v>88.9</v>
      </c>
      <c r="F145" s="12">
        <v>0</v>
      </c>
      <c r="G145" s="12">
        <v>40.488</v>
      </c>
      <c r="H145" s="12">
        <v>1.512</v>
      </c>
      <c r="I145" s="12">
        <v>75.168000000000006</v>
      </c>
      <c r="J145" s="13">
        <v>5.8319999999999999</v>
      </c>
    </row>
    <row r="146" spans="1:10" s="25" customFormat="1" ht="24.95" customHeight="1" x14ac:dyDescent="0.25">
      <c r="A146" s="22"/>
      <c r="B146" s="23" t="s">
        <v>117</v>
      </c>
      <c r="C146" s="24">
        <f t="shared" ref="C146:J146" si="36">+C145+C144</f>
        <v>1419.164</v>
      </c>
      <c r="D146" s="24">
        <f t="shared" si="36"/>
        <v>191.23599999999999</v>
      </c>
      <c r="E146" s="24">
        <f t="shared" si="36"/>
        <v>111.65</v>
      </c>
      <c r="F146" s="24">
        <f t="shared" si="36"/>
        <v>0</v>
      </c>
      <c r="G146" s="24">
        <f t="shared" si="36"/>
        <v>67.72399999999999</v>
      </c>
      <c r="H146" s="24">
        <f t="shared" si="36"/>
        <v>3.2759999999999998</v>
      </c>
      <c r="I146" s="24">
        <f t="shared" si="36"/>
        <v>140.47200000000001</v>
      </c>
      <c r="J146" s="24">
        <f t="shared" si="36"/>
        <v>8.5279999999999987</v>
      </c>
    </row>
    <row r="147" spans="1:10" ht="24.95" customHeight="1" x14ac:dyDescent="0.25">
      <c r="A147" s="20">
        <v>6</v>
      </c>
      <c r="B147" s="21" t="s">
        <v>119</v>
      </c>
      <c r="C147" s="12">
        <v>1248.06</v>
      </c>
      <c r="D147" s="12">
        <v>190.33999999999997</v>
      </c>
      <c r="E147" s="12">
        <v>25</v>
      </c>
      <c r="F147" s="12">
        <v>0</v>
      </c>
      <c r="G147" s="12">
        <v>88.2</v>
      </c>
      <c r="H147" s="12">
        <v>1.8</v>
      </c>
      <c r="I147" s="12">
        <v>142.80000000000001</v>
      </c>
      <c r="J147" s="13">
        <v>7.2</v>
      </c>
    </row>
    <row r="148" spans="1:10" ht="37.5" customHeight="1" x14ac:dyDescent="0.25">
      <c r="A148" s="20">
        <v>8</v>
      </c>
      <c r="B148" s="21" t="s">
        <v>120</v>
      </c>
      <c r="C148" s="12">
        <v>500.54999999999995</v>
      </c>
      <c r="D148" s="12">
        <v>100.44999999999999</v>
      </c>
      <c r="E148" s="12">
        <v>8.25</v>
      </c>
      <c r="F148" s="12">
        <v>0</v>
      </c>
      <c r="G148" s="12">
        <v>28.92</v>
      </c>
      <c r="H148" s="12">
        <v>1.08</v>
      </c>
      <c r="I148" s="12">
        <v>55.68</v>
      </c>
      <c r="J148" s="13">
        <v>4.32</v>
      </c>
    </row>
    <row r="149" spans="1:10" s="25" customFormat="1" ht="24.95" customHeight="1" x14ac:dyDescent="0.25">
      <c r="A149" s="22"/>
      <c r="B149" s="23" t="s">
        <v>119</v>
      </c>
      <c r="C149" s="24">
        <f t="shared" ref="C149:J149" si="37">+C148+C147</f>
        <v>1748.61</v>
      </c>
      <c r="D149" s="24">
        <f t="shared" si="37"/>
        <v>290.78999999999996</v>
      </c>
      <c r="E149" s="24">
        <f t="shared" si="37"/>
        <v>33.25</v>
      </c>
      <c r="F149" s="24">
        <f t="shared" si="37"/>
        <v>0</v>
      </c>
      <c r="G149" s="24">
        <f t="shared" si="37"/>
        <v>117.12</v>
      </c>
      <c r="H149" s="24">
        <f t="shared" si="37"/>
        <v>2.88</v>
      </c>
      <c r="I149" s="24">
        <f t="shared" si="37"/>
        <v>198.48000000000002</v>
      </c>
      <c r="J149" s="24">
        <f t="shared" si="37"/>
        <v>11.52</v>
      </c>
    </row>
    <row r="150" spans="1:10" ht="24.95" customHeight="1" x14ac:dyDescent="0.25">
      <c r="A150" s="20">
        <v>9</v>
      </c>
      <c r="B150" s="21" t="s">
        <v>121</v>
      </c>
      <c r="C150" s="12">
        <v>6778.5079999999998</v>
      </c>
      <c r="D150" s="12">
        <v>1020.1799999999998</v>
      </c>
      <c r="E150" s="12">
        <v>394</v>
      </c>
      <c r="F150" s="12">
        <v>0</v>
      </c>
      <c r="G150" s="12">
        <v>239.50599999999997</v>
      </c>
      <c r="H150" s="12">
        <v>1.8000000000000007</v>
      </c>
      <c r="I150" s="12">
        <v>696</v>
      </c>
      <c r="J150" s="13">
        <v>10</v>
      </c>
    </row>
    <row r="151" spans="1:10" ht="47.25" customHeight="1" x14ac:dyDescent="0.25">
      <c r="A151" s="20">
        <v>10</v>
      </c>
      <c r="B151" s="21" t="s">
        <v>122</v>
      </c>
      <c r="C151" s="12">
        <v>1569.4</v>
      </c>
      <c r="D151" s="12">
        <v>395</v>
      </c>
      <c r="E151" s="12">
        <v>91</v>
      </c>
      <c r="F151" s="12">
        <v>0</v>
      </c>
      <c r="G151" s="12">
        <v>48.2</v>
      </c>
      <c r="H151" s="12">
        <v>0</v>
      </c>
      <c r="I151" s="12">
        <v>92.8</v>
      </c>
      <c r="J151" s="13">
        <v>0</v>
      </c>
    </row>
    <row r="152" spans="1:10" ht="24.95" customHeight="1" x14ac:dyDescent="0.25">
      <c r="A152" s="20">
        <v>11</v>
      </c>
      <c r="B152" s="37" t="s">
        <v>123</v>
      </c>
      <c r="C152" s="12">
        <v>158.68</v>
      </c>
      <c r="D152" s="12">
        <v>35</v>
      </c>
      <c r="E152" s="12">
        <v>18.2</v>
      </c>
      <c r="F152" s="12">
        <v>0</v>
      </c>
      <c r="G152" s="12">
        <v>8.6760000000000002</v>
      </c>
      <c r="H152" s="12">
        <v>0</v>
      </c>
      <c r="I152" s="12">
        <v>13.92</v>
      </c>
      <c r="J152" s="13">
        <v>0</v>
      </c>
    </row>
    <row r="153" spans="1:10" ht="41.25" customHeight="1" x14ac:dyDescent="0.25">
      <c r="A153" s="20">
        <v>12</v>
      </c>
      <c r="B153" s="37" t="s">
        <v>124</v>
      </c>
      <c r="C153" s="12">
        <v>652.47</v>
      </c>
      <c r="D153" s="12">
        <v>93</v>
      </c>
      <c r="E153" s="12">
        <v>123.923</v>
      </c>
      <c r="F153" s="12">
        <v>0</v>
      </c>
      <c r="G153" s="12">
        <v>0</v>
      </c>
      <c r="H153" s="12">
        <v>0</v>
      </c>
      <c r="I153" s="12">
        <v>75.772000000000006</v>
      </c>
      <c r="J153" s="13">
        <v>0</v>
      </c>
    </row>
    <row r="154" spans="1:10" ht="43.5" customHeight="1" x14ac:dyDescent="0.25">
      <c r="A154" s="20">
        <v>13</v>
      </c>
      <c r="B154" s="21" t="s">
        <v>125</v>
      </c>
      <c r="C154" s="12">
        <v>193.9</v>
      </c>
      <c r="D154" s="12">
        <v>0</v>
      </c>
      <c r="E154" s="12">
        <v>18.2</v>
      </c>
      <c r="F154" s="12">
        <v>0</v>
      </c>
      <c r="G154" s="12">
        <v>9.64</v>
      </c>
      <c r="H154" s="12">
        <v>0</v>
      </c>
      <c r="I154" s="12">
        <v>18.559999999999999</v>
      </c>
      <c r="J154" s="13">
        <v>0</v>
      </c>
    </row>
    <row r="155" spans="1:10" ht="48" customHeight="1" x14ac:dyDescent="0.25">
      <c r="A155" s="20">
        <v>14</v>
      </c>
      <c r="B155" s="37" t="s">
        <v>126</v>
      </c>
      <c r="C155" s="12">
        <v>432</v>
      </c>
      <c r="D155" s="12">
        <v>290</v>
      </c>
      <c r="E155" s="12">
        <v>128.30000000000001</v>
      </c>
      <c r="F155" s="12">
        <v>0</v>
      </c>
      <c r="G155" s="12">
        <v>0</v>
      </c>
      <c r="H155" s="12">
        <v>0</v>
      </c>
      <c r="I155" s="12">
        <v>46.4</v>
      </c>
      <c r="J155" s="13">
        <v>0</v>
      </c>
    </row>
    <row r="156" spans="1:10" ht="24.95" customHeight="1" x14ac:dyDescent="0.25">
      <c r="A156" s="20">
        <v>15</v>
      </c>
      <c r="B156" s="37" t="s">
        <v>127</v>
      </c>
      <c r="C156" s="12">
        <v>320</v>
      </c>
      <c r="D156" s="12">
        <v>450</v>
      </c>
      <c r="E156" s="12">
        <v>46.68</v>
      </c>
      <c r="F156" s="12">
        <v>0</v>
      </c>
      <c r="G156" s="12">
        <v>38.56</v>
      </c>
      <c r="H156" s="12">
        <v>0</v>
      </c>
      <c r="I156" s="12">
        <v>78.239999999999995</v>
      </c>
      <c r="J156" s="13">
        <v>0</v>
      </c>
    </row>
    <row r="157" spans="1:10" ht="45.75" customHeight="1" x14ac:dyDescent="0.25">
      <c r="A157" s="20">
        <v>16</v>
      </c>
      <c r="B157" s="37" t="s">
        <v>128</v>
      </c>
      <c r="C157" s="12">
        <v>101.77</v>
      </c>
      <c r="D157" s="12">
        <v>57</v>
      </c>
      <c r="E157" s="12">
        <v>9.1</v>
      </c>
      <c r="F157" s="12">
        <v>0</v>
      </c>
      <c r="G157" s="12">
        <v>4.82</v>
      </c>
      <c r="H157" s="12">
        <v>0</v>
      </c>
      <c r="I157" s="12">
        <v>12.064</v>
      </c>
      <c r="J157" s="13">
        <v>0</v>
      </c>
    </row>
    <row r="158" spans="1:10" ht="24.95" customHeight="1" x14ac:dyDescent="0.25">
      <c r="A158" s="20">
        <v>17</v>
      </c>
      <c r="B158" s="12" t="s">
        <v>129</v>
      </c>
      <c r="C158" s="12">
        <v>461.71000000000009</v>
      </c>
      <c r="D158" s="12">
        <v>94</v>
      </c>
      <c r="E158" s="12">
        <v>99</v>
      </c>
      <c r="F158" s="12">
        <v>0</v>
      </c>
      <c r="G158" s="12">
        <v>38.56</v>
      </c>
      <c r="H158" s="12">
        <v>0</v>
      </c>
      <c r="I158" s="12">
        <v>72.412000000000006</v>
      </c>
      <c r="J158" s="13">
        <v>0</v>
      </c>
    </row>
    <row r="159" spans="1:10" s="25" customFormat="1" ht="24.95" customHeight="1" x14ac:dyDescent="0.25">
      <c r="A159" s="22"/>
      <c r="B159" s="38" t="s">
        <v>121</v>
      </c>
      <c r="C159" s="24">
        <f t="shared" ref="C159:J159" si="38">SUM(C150:C158)</f>
        <v>10668.438</v>
      </c>
      <c r="D159" s="24">
        <f t="shared" si="38"/>
        <v>2434.1799999999998</v>
      </c>
      <c r="E159" s="24">
        <f t="shared" si="38"/>
        <v>928.40300000000002</v>
      </c>
      <c r="F159" s="24">
        <f t="shared" si="38"/>
        <v>0</v>
      </c>
      <c r="G159" s="24">
        <f t="shared" si="38"/>
        <v>387.96199999999993</v>
      </c>
      <c r="H159" s="24">
        <f t="shared" si="38"/>
        <v>1.8000000000000007</v>
      </c>
      <c r="I159" s="24">
        <f t="shared" si="38"/>
        <v>1106.1679999999999</v>
      </c>
      <c r="J159" s="24">
        <f t="shared" si="38"/>
        <v>10</v>
      </c>
    </row>
    <row r="160" spans="1:10" ht="24.95" customHeight="1" x14ac:dyDescent="0.25">
      <c r="A160" s="20">
        <v>18</v>
      </c>
      <c r="B160" s="21" t="s">
        <v>130</v>
      </c>
      <c r="C160" s="12">
        <v>1322.45</v>
      </c>
      <c r="D160" s="12">
        <v>155</v>
      </c>
      <c r="E160" s="12">
        <v>43.95</v>
      </c>
      <c r="F160" s="12">
        <v>0</v>
      </c>
      <c r="G160" s="12">
        <v>48.2</v>
      </c>
      <c r="H160" s="12">
        <v>0</v>
      </c>
      <c r="I160" s="12">
        <v>92.8</v>
      </c>
      <c r="J160" s="13">
        <v>1</v>
      </c>
    </row>
    <row r="161" spans="1:10" ht="24.95" customHeight="1" x14ac:dyDescent="0.25">
      <c r="A161" s="20">
        <v>19</v>
      </c>
      <c r="B161" s="21" t="s">
        <v>131</v>
      </c>
      <c r="C161" s="12">
        <v>795</v>
      </c>
      <c r="D161" s="12">
        <v>165</v>
      </c>
      <c r="E161" s="12">
        <v>20</v>
      </c>
      <c r="F161" s="12">
        <v>0</v>
      </c>
      <c r="G161" s="12">
        <v>38.56</v>
      </c>
      <c r="H161" s="12">
        <v>0</v>
      </c>
      <c r="I161" s="12">
        <v>69.599999999999994</v>
      </c>
      <c r="J161" s="13">
        <v>5.4</v>
      </c>
    </row>
    <row r="162" spans="1:10" ht="40.5" customHeight="1" x14ac:dyDescent="0.25">
      <c r="A162" s="20">
        <v>20</v>
      </c>
      <c r="B162" s="21" t="s">
        <v>132</v>
      </c>
      <c r="C162" s="12">
        <v>276.32</v>
      </c>
      <c r="D162" s="12">
        <v>21.68</v>
      </c>
      <c r="E162" s="12">
        <v>28.3</v>
      </c>
      <c r="F162" s="12">
        <v>0</v>
      </c>
      <c r="G162" s="12">
        <v>14.46</v>
      </c>
      <c r="H162" s="12">
        <v>0</v>
      </c>
      <c r="I162" s="12">
        <v>13.92</v>
      </c>
      <c r="J162" s="13">
        <v>1.08</v>
      </c>
    </row>
    <row r="163" spans="1:10" s="25" customFormat="1" ht="24.95" customHeight="1" x14ac:dyDescent="0.25">
      <c r="A163" s="22"/>
      <c r="B163" s="23" t="s">
        <v>131</v>
      </c>
      <c r="C163" s="24">
        <f t="shared" ref="C163:J163" si="39">+C162+C161</f>
        <v>1071.32</v>
      </c>
      <c r="D163" s="24">
        <f t="shared" si="39"/>
        <v>186.68</v>
      </c>
      <c r="E163" s="24">
        <f t="shared" si="39"/>
        <v>48.3</v>
      </c>
      <c r="F163" s="24">
        <f t="shared" si="39"/>
        <v>0</v>
      </c>
      <c r="G163" s="24">
        <f t="shared" si="39"/>
        <v>53.02</v>
      </c>
      <c r="H163" s="24">
        <f t="shared" si="39"/>
        <v>0</v>
      </c>
      <c r="I163" s="24">
        <f t="shared" si="39"/>
        <v>83.52</v>
      </c>
      <c r="J163" s="24">
        <f t="shared" si="39"/>
        <v>6.48</v>
      </c>
    </row>
    <row r="164" spans="1:10" ht="24.95" customHeight="1" x14ac:dyDescent="0.25">
      <c r="A164" s="20">
        <v>21</v>
      </c>
      <c r="B164" s="21" t="s">
        <v>133</v>
      </c>
      <c r="C164" s="12">
        <v>4523.1090000000004</v>
      </c>
      <c r="D164" s="12">
        <v>250.76999999999998</v>
      </c>
      <c r="E164" s="12">
        <v>92.95</v>
      </c>
      <c r="F164" s="12">
        <v>0</v>
      </c>
      <c r="G164" s="12">
        <v>75</v>
      </c>
      <c r="H164" s="12">
        <v>1</v>
      </c>
      <c r="I164" s="12">
        <v>632.77</v>
      </c>
      <c r="J164" s="13">
        <v>5</v>
      </c>
    </row>
    <row r="165" spans="1:10" ht="24.95" customHeight="1" x14ac:dyDescent="0.25">
      <c r="A165" s="20">
        <v>22</v>
      </c>
      <c r="B165" s="21" t="s">
        <v>134</v>
      </c>
      <c r="C165" s="12">
        <v>654.75</v>
      </c>
      <c r="D165" s="12">
        <v>190.82</v>
      </c>
      <c r="E165" s="12">
        <v>0</v>
      </c>
      <c r="F165" s="12">
        <v>0</v>
      </c>
      <c r="G165" s="12">
        <v>21</v>
      </c>
      <c r="H165" s="12">
        <v>1.44</v>
      </c>
      <c r="I165" s="12">
        <v>37</v>
      </c>
      <c r="J165" s="13">
        <v>0</v>
      </c>
    </row>
    <row r="166" spans="1:10" ht="42" customHeight="1" x14ac:dyDescent="0.25">
      <c r="A166" s="20">
        <v>23</v>
      </c>
      <c r="B166" s="21" t="s">
        <v>135</v>
      </c>
      <c r="C166" s="12">
        <v>146.24599999999998</v>
      </c>
      <c r="D166" s="12">
        <v>40.483999999999995</v>
      </c>
      <c r="E166" s="12">
        <v>33.67</v>
      </c>
      <c r="F166" s="12">
        <v>0</v>
      </c>
      <c r="G166" s="12">
        <v>29.128</v>
      </c>
      <c r="H166" s="12">
        <v>0</v>
      </c>
      <c r="I166" s="12">
        <v>80.855999999999995</v>
      </c>
      <c r="J166" s="13">
        <v>0</v>
      </c>
    </row>
    <row r="167" spans="1:10" s="25" customFormat="1" ht="24.95" customHeight="1" x14ac:dyDescent="0.25">
      <c r="A167" s="22"/>
      <c r="B167" s="23" t="s">
        <v>134</v>
      </c>
      <c r="C167" s="24">
        <f t="shared" ref="C167:J167" si="40">+C166+C165</f>
        <v>800.99599999999998</v>
      </c>
      <c r="D167" s="24">
        <f t="shared" si="40"/>
        <v>231.30399999999997</v>
      </c>
      <c r="E167" s="24">
        <f t="shared" si="40"/>
        <v>33.67</v>
      </c>
      <c r="F167" s="24">
        <f t="shared" si="40"/>
        <v>0</v>
      </c>
      <c r="G167" s="24">
        <f t="shared" si="40"/>
        <v>50.128</v>
      </c>
      <c r="H167" s="24">
        <f t="shared" si="40"/>
        <v>1.44</v>
      </c>
      <c r="I167" s="24">
        <f t="shared" si="40"/>
        <v>117.85599999999999</v>
      </c>
      <c r="J167" s="24">
        <f t="shared" si="40"/>
        <v>0</v>
      </c>
    </row>
    <row r="168" spans="1:10" ht="24.95" customHeight="1" x14ac:dyDescent="0.25">
      <c r="A168" s="20">
        <v>24</v>
      </c>
      <c r="B168" s="21" t="s">
        <v>136</v>
      </c>
      <c r="C168" s="12">
        <v>659</v>
      </c>
      <c r="D168" s="12">
        <v>110.39999999999998</v>
      </c>
      <c r="E168" s="12">
        <v>78.8</v>
      </c>
      <c r="F168" s="12">
        <v>0</v>
      </c>
      <c r="G168" s="12">
        <v>57.84</v>
      </c>
      <c r="H168" s="12">
        <v>1.26</v>
      </c>
      <c r="I168" s="12">
        <v>66.759999999999991</v>
      </c>
      <c r="J168" s="13">
        <v>3.24</v>
      </c>
    </row>
    <row r="169" spans="1:10" ht="24.95" customHeight="1" x14ac:dyDescent="0.25">
      <c r="A169" s="20">
        <v>25</v>
      </c>
      <c r="B169" s="21" t="s">
        <v>137</v>
      </c>
      <c r="C169" s="12">
        <v>1073.8600000000001</v>
      </c>
      <c r="D169" s="12">
        <v>240.7</v>
      </c>
      <c r="E169" s="12">
        <v>99</v>
      </c>
      <c r="F169" s="12">
        <v>0</v>
      </c>
      <c r="G169" s="12">
        <v>48.2</v>
      </c>
      <c r="H169" s="12">
        <v>0</v>
      </c>
      <c r="I169" s="12">
        <v>68.67</v>
      </c>
      <c r="J169" s="13">
        <v>1</v>
      </c>
    </row>
    <row r="170" spans="1:10" ht="45" customHeight="1" x14ac:dyDescent="0.25">
      <c r="A170" s="20">
        <v>26</v>
      </c>
      <c r="B170" s="21" t="s">
        <v>138</v>
      </c>
      <c r="C170" s="12">
        <v>546.51</v>
      </c>
      <c r="D170" s="12">
        <v>100.5</v>
      </c>
      <c r="E170" s="12">
        <v>9.1</v>
      </c>
      <c r="F170" s="12">
        <v>0</v>
      </c>
      <c r="G170" s="12">
        <v>9.64</v>
      </c>
      <c r="H170" s="12">
        <v>0</v>
      </c>
      <c r="I170" s="12">
        <v>64.03</v>
      </c>
      <c r="J170" s="13">
        <v>1</v>
      </c>
    </row>
    <row r="171" spans="1:10" s="25" customFormat="1" ht="24.95" customHeight="1" x14ac:dyDescent="0.25">
      <c r="A171" s="22"/>
      <c r="B171" s="23" t="s">
        <v>137</v>
      </c>
      <c r="C171" s="24">
        <f t="shared" ref="C171:J171" si="41">+C170+C169</f>
        <v>1620.3700000000001</v>
      </c>
      <c r="D171" s="24">
        <f t="shared" si="41"/>
        <v>341.2</v>
      </c>
      <c r="E171" s="24">
        <f t="shared" si="41"/>
        <v>108.1</v>
      </c>
      <c r="F171" s="24">
        <f t="shared" si="41"/>
        <v>0</v>
      </c>
      <c r="G171" s="24">
        <f t="shared" si="41"/>
        <v>57.84</v>
      </c>
      <c r="H171" s="24">
        <f t="shared" si="41"/>
        <v>0</v>
      </c>
      <c r="I171" s="24">
        <f t="shared" si="41"/>
        <v>132.69999999999999</v>
      </c>
      <c r="J171" s="24">
        <f t="shared" si="41"/>
        <v>2</v>
      </c>
    </row>
    <row r="172" spans="1:10" ht="44.25" customHeight="1" x14ac:dyDescent="0.25">
      <c r="A172" s="20">
        <v>27</v>
      </c>
      <c r="B172" s="21" t="s">
        <v>139</v>
      </c>
      <c r="C172" s="12">
        <v>457.613</v>
      </c>
      <c r="D172" s="12">
        <v>215.44</v>
      </c>
      <c r="E172" s="12">
        <v>50.05</v>
      </c>
      <c r="F172" s="12">
        <v>0</v>
      </c>
      <c r="G172" s="12">
        <v>24.1</v>
      </c>
      <c r="H172" s="12">
        <v>0.9</v>
      </c>
      <c r="I172" s="12">
        <v>51.04</v>
      </c>
      <c r="J172" s="13">
        <v>3.96</v>
      </c>
    </row>
    <row r="173" spans="1:10" ht="24.95" customHeight="1" x14ac:dyDescent="0.25">
      <c r="A173" s="20">
        <v>28</v>
      </c>
      <c r="B173" s="21" t="s">
        <v>140</v>
      </c>
      <c r="C173" s="12">
        <v>0</v>
      </c>
      <c r="D173" s="12">
        <v>0</v>
      </c>
      <c r="E173" s="12">
        <v>779.77700000000004</v>
      </c>
      <c r="F173" s="12">
        <v>209.02999999999997</v>
      </c>
      <c r="G173" s="12">
        <v>55.5</v>
      </c>
      <c r="H173" s="12">
        <v>6.9700000000000006</v>
      </c>
      <c r="I173" s="12">
        <v>20.5</v>
      </c>
      <c r="J173" s="13">
        <v>0</v>
      </c>
    </row>
    <row r="174" spans="1:10" ht="24.95" customHeight="1" x14ac:dyDescent="0.25">
      <c r="A174" s="20">
        <v>29</v>
      </c>
      <c r="B174" s="21" t="s">
        <v>141</v>
      </c>
      <c r="C174" s="12">
        <v>0</v>
      </c>
      <c r="D174" s="12">
        <v>0</v>
      </c>
      <c r="E174" s="12">
        <v>380</v>
      </c>
      <c r="F174" s="12">
        <v>90</v>
      </c>
      <c r="G174" s="12">
        <v>180</v>
      </c>
      <c r="H174" s="12">
        <v>15</v>
      </c>
      <c r="I174" s="12">
        <v>70</v>
      </c>
      <c r="J174" s="13">
        <v>10</v>
      </c>
    </row>
    <row r="175" spans="1:10" ht="24.95" customHeight="1" x14ac:dyDescent="0.25">
      <c r="A175" s="20">
        <v>30</v>
      </c>
      <c r="B175" s="21" t="s">
        <v>142</v>
      </c>
      <c r="C175" s="12">
        <v>380</v>
      </c>
      <c r="D175" s="12">
        <v>24.35</v>
      </c>
      <c r="E175" s="12">
        <v>313</v>
      </c>
      <c r="F175" s="12">
        <v>15</v>
      </c>
      <c r="G175" s="12">
        <v>3</v>
      </c>
      <c r="H175" s="12">
        <v>2</v>
      </c>
      <c r="I175" s="12">
        <v>3</v>
      </c>
      <c r="J175" s="13">
        <v>2</v>
      </c>
    </row>
    <row r="176" spans="1:10" s="25" customFormat="1" ht="24.95" customHeight="1" x14ac:dyDescent="0.25">
      <c r="A176" s="22"/>
      <c r="B176" s="23" t="s">
        <v>141</v>
      </c>
      <c r="C176" s="24">
        <f t="shared" ref="C176:J176" si="42">+C175+C174</f>
        <v>380</v>
      </c>
      <c r="D176" s="24">
        <f t="shared" si="42"/>
        <v>24.35</v>
      </c>
      <c r="E176" s="24">
        <f t="shared" si="42"/>
        <v>693</v>
      </c>
      <c r="F176" s="24">
        <f t="shared" si="42"/>
        <v>105</v>
      </c>
      <c r="G176" s="24">
        <f t="shared" si="42"/>
        <v>183</v>
      </c>
      <c r="H176" s="24">
        <f t="shared" si="42"/>
        <v>17</v>
      </c>
      <c r="I176" s="24">
        <f t="shared" si="42"/>
        <v>73</v>
      </c>
      <c r="J176" s="24">
        <f t="shared" si="42"/>
        <v>12</v>
      </c>
    </row>
    <row r="177" spans="1:10" ht="24.95" customHeight="1" x14ac:dyDescent="0.25">
      <c r="A177" s="20">
        <v>32</v>
      </c>
      <c r="B177" s="21" t="s">
        <v>143</v>
      </c>
      <c r="C177" s="12">
        <v>0</v>
      </c>
      <c r="D177" s="12">
        <v>0</v>
      </c>
      <c r="E177" s="12">
        <v>918.9</v>
      </c>
      <c r="F177" s="12">
        <v>32.36</v>
      </c>
      <c r="G177" s="12">
        <v>151</v>
      </c>
      <c r="H177" s="12">
        <v>13.75</v>
      </c>
      <c r="I177" s="12">
        <v>0</v>
      </c>
      <c r="J177" s="13">
        <v>0</v>
      </c>
    </row>
    <row r="178" spans="1:10" ht="24.95" customHeight="1" x14ac:dyDescent="0.25">
      <c r="A178" s="20">
        <v>33</v>
      </c>
      <c r="B178" s="21" t="s">
        <v>144</v>
      </c>
      <c r="C178" s="12">
        <v>1208.6400000000001</v>
      </c>
      <c r="D178" s="12">
        <v>135.63999999999999</v>
      </c>
      <c r="E178" s="12">
        <v>68.7</v>
      </c>
      <c r="F178" s="12">
        <v>0</v>
      </c>
      <c r="G178" s="12">
        <v>18.2</v>
      </c>
      <c r="H178" s="12">
        <v>0</v>
      </c>
      <c r="I178" s="12">
        <v>34.96</v>
      </c>
      <c r="J178" s="13">
        <v>1</v>
      </c>
    </row>
    <row r="179" spans="1:10" ht="24.95" customHeight="1" x14ac:dyDescent="0.25">
      <c r="A179" s="20">
        <v>34</v>
      </c>
      <c r="B179" s="21" t="s">
        <v>145</v>
      </c>
      <c r="C179" s="12">
        <v>1017.5210000000001</v>
      </c>
      <c r="D179" s="12">
        <v>1450</v>
      </c>
      <c r="E179" s="12">
        <v>159.51</v>
      </c>
      <c r="F179" s="12">
        <v>0</v>
      </c>
      <c r="G179" s="12">
        <v>86.76</v>
      </c>
      <c r="H179" s="12">
        <v>3.24</v>
      </c>
      <c r="I179" s="12">
        <v>140.19799999999998</v>
      </c>
      <c r="J179" s="13">
        <v>6.1880000000000006</v>
      </c>
    </row>
    <row r="180" spans="1:10" ht="24.95" customHeight="1" x14ac:dyDescent="0.25">
      <c r="A180" s="20">
        <v>35</v>
      </c>
      <c r="B180" s="21" t="s">
        <v>146</v>
      </c>
      <c r="C180" s="12">
        <v>698.71</v>
      </c>
      <c r="D180" s="12">
        <v>43.44</v>
      </c>
      <c r="E180" s="12">
        <v>0</v>
      </c>
      <c r="F180" s="12">
        <v>0</v>
      </c>
      <c r="G180" s="12">
        <v>56.875999999999998</v>
      </c>
      <c r="H180" s="12">
        <v>2.1240000000000001</v>
      </c>
      <c r="I180" s="12">
        <v>113.736</v>
      </c>
      <c r="J180" s="13">
        <v>4.5139999999999993</v>
      </c>
    </row>
    <row r="181" spans="1:10" s="25" customFormat="1" ht="24.95" customHeight="1" x14ac:dyDescent="0.25">
      <c r="A181" s="22"/>
      <c r="B181" s="23" t="s">
        <v>145</v>
      </c>
      <c r="C181" s="24">
        <f t="shared" ref="C181:J181" si="43">+C180+C179</f>
        <v>1716.2310000000002</v>
      </c>
      <c r="D181" s="24">
        <f t="shared" si="43"/>
        <v>1493.44</v>
      </c>
      <c r="E181" s="24">
        <f t="shared" si="43"/>
        <v>159.51</v>
      </c>
      <c r="F181" s="24">
        <f t="shared" si="43"/>
        <v>0</v>
      </c>
      <c r="G181" s="24">
        <f t="shared" si="43"/>
        <v>143.636</v>
      </c>
      <c r="H181" s="24">
        <f t="shared" si="43"/>
        <v>5.3640000000000008</v>
      </c>
      <c r="I181" s="24">
        <f t="shared" si="43"/>
        <v>253.93399999999997</v>
      </c>
      <c r="J181" s="24">
        <f t="shared" si="43"/>
        <v>10.702</v>
      </c>
    </row>
    <row r="182" spans="1:10" ht="42" customHeight="1" x14ac:dyDescent="0.25">
      <c r="A182" s="20">
        <v>36</v>
      </c>
      <c r="B182" s="21" t="s">
        <v>147</v>
      </c>
      <c r="C182" s="12">
        <v>901.81899999999996</v>
      </c>
      <c r="D182" s="12">
        <v>10</v>
      </c>
      <c r="E182" s="12">
        <v>99</v>
      </c>
      <c r="F182" s="12">
        <v>0</v>
      </c>
      <c r="G182" s="12">
        <v>38.56</v>
      </c>
      <c r="H182" s="12">
        <v>0</v>
      </c>
      <c r="I182" s="12">
        <v>71.92</v>
      </c>
      <c r="J182" s="13">
        <v>1</v>
      </c>
    </row>
    <row r="183" spans="1:10" ht="25.5" customHeight="1" x14ac:dyDescent="0.25">
      <c r="A183" s="20">
        <v>37</v>
      </c>
      <c r="B183" s="21" t="s">
        <v>148</v>
      </c>
      <c r="C183" s="12">
        <v>1225</v>
      </c>
      <c r="D183" s="12">
        <v>140</v>
      </c>
      <c r="E183" s="12">
        <v>20</v>
      </c>
      <c r="F183" s="12">
        <v>0</v>
      </c>
      <c r="G183" s="12">
        <v>25</v>
      </c>
      <c r="H183" s="12">
        <v>0</v>
      </c>
      <c r="I183" s="12">
        <v>160</v>
      </c>
      <c r="J183" s="13">
        <v>5</v>
      </c>
    </row>
    <row r="184" spans="1:10" ht="45" customHeight="1" x14ac:dyDescent="0.25">
      <c r="A184" s="20">
        <v>38</v>
      </c>
      <c r="B184" s="21" t="s">
        <v>149</v>
      </c>
      <c r="C184" s="12">
        <v>578.38</v>
      </c>
      <c r="D184" s="12">
        <v>50</v>
      </c>
      <c r="E184" s="12">
        <v>245</v>
      </c>
      <c r="F184" s="12">
        <v>70.55</v>
      </c>
      <c r="G184" s="12">
        <v>50</v>
      </c>
      <c r="H184" s="12">
        <v>0</v>
      </c>
      <c r="I184" s="12">
        <v>84.45</v>
      </c>
      <c r="J184" s="13">
        <v>40</v>
      </c>
    </row>
    <row r="185" spans="1:10" s="25" customFormat="1" ht="24.95" customHeight="1" x14ac:dyDescent="0.25">
      <c r="A185" s="22"/>
      <c r="B185" s="23" t="s">
        <v>148</v>
      </c>
      <c r="C185" s="24">
        <f t="shared" ref="C185:J185" si="44">+C184+C183</f>
        <v>1803.38</v>
      </c>
      <c r="D185" s="24">
        <f t="shared" si="44"/>
        <v>190</v>
      </c>
      <c r="E185" s="24">
        <f t="shared" si="44"/>
        <v>265</v>
      </c>
      <c r="F185" s="24">
        <f t="shared" si="44"/>
        <v>70.55</v>
      </c>
      <c r="G185" s="24">
        <f t="shared" si="44"/>
        <v>75</v>
      </c>
      <c r="H185" s="24">
        <f t="shared" si="44"/>
        <v>0</v>
      </c>
      <c r="I185" s="24">
        <f t="shared" si="44"/>
        <v>244.45</v>
      </c>
      <c r="J185" s="24">
        <f t="shared" si="44"/>
        <v>45</v>
      </c>
    </row>
    <row r="186" spans="1:10" s="34" customFormat="1" ht="24.95" customHeight="1" x14ac:dyDescent="0.25">
      <c r="A186" s="30" t="s">
        <v>150</v>
      </c>
      <c r="B186" s="31" t="s">
        <v>151</v>
      </c>
      <c r="C186" s="33">
        <f t="shared" ref="C186:J186" si="45">+C185+C182+C181+C178+C177+C176+C173+C172+C171+C168+C167+C164+C163+C160+C159+C149+C146+C143+C140</f>
        <v>33027.340000000004</v>
      </c>
      <c r="D186" s="33">
        <f t="shared" si="45"/>
        <v>6838.4299999999994</v>
      </c>
      <c r="E186" s="33">
        <f t="shared" si="45"/>
        <v>4597.0600000000004</v>
      </c>
      <c r="F186" s="33">
        <f t="shared" si="45"/>
        <v>416.93999999999994</v>
      </c>
      <c r="G186" s="33">
        <f t="shared" si="45"/>
        <v>1701.9500000000003</v>
      </c>
      <c r="H186" s="33">
        <f t="shared" si="45"/>
        <v>58.52</v>
      </c>
      <c r="I186" s="33">
        <f t="shared" si="45"/>
        <v>3624.73</v>
      </c>
      <c r="J186" s="33">
        <f t="shared" si="45"/>
        <v>139.02999999999997</v>
      </c>
    </row>
    <row r="187" spans="1:10" ht="24.95" customHeight="1" x14ac:dyDescent="0.25">
      <c r="A187" s="20">
        <v>1</v>
      </c>
      <c r="B187" s="21" t="s">
        <v>152</v>
      </c>
      <c r="C187" s="12"/>
      <c r="D187" s="12"/>
      <c r="E187" s="12"/>
      <c r="F187" s="12"/>
      <c r="G187" s="12"/>
      <c r="H187" s="12"/>
      <c r="I187" s="12"/>
      <c r="J187" s="13"/>
    </row>
    <row r="188" spans="1:10" s="25" customFormat="1" ht="24.95" customHeight="1" x14ac:dyDescent="0.25">
      <c r="A188" s="22"/>
      <c r="B188" s="23" t="s">
        <v>152</v>
      </c>
      <c r="C188" s="24">
        <f t="shared" ref="C188:J188" si="46">C187</f>
        <v>0</v>
      </c>
      <c r="D188" s="24">
        <f t="shared" si="46"/>
        <v>0</v>
      </c>
      <c r="E188" s="24">
        <f t="shared" si="46"/>
        <v>0</v>
      </c>
      <c r="F188" s="24">
        <f t="shared" si="46"/>
        <v>0</v>
      </c>
      <c r="G188" s="24">
        <f t="shared" si="46"/>
        <v>0</v>
      </c>
      <c r="H188" s="24">
        <f t="shared" si="46"/>
        <v>0</v>
      </c>
      <c r="I188" s="24">
        <f t="shared" si="46"/>
        <v>0</v>
      </c>
      <c r="J188" s="24">
        <f t="shared" si="46"/>
        <v>0</v>
      </c>
    </row>
    <row r="189" spans="1:10" ht="24.95" customHeight="1" x14ac:dyDescent="0.25">
      <c r="A189" s="20">
        <v>2</v>
      </c>
      <c r="B189" s="21" t="s">
        <v>153</v>
      </c>
      <c r="C189" s="12"/>
      <c r="D189" s="12"/>
      <c r="E189" s="12"/>
      <c r="F189" s="12"/>
      <c r="G189" s="12"/>
      <c r="H189" s="12"/>
      <c r="I189" s="12"/>
      <c r="J189" s="13"/>
    </row>
    <row r="190" spans="1:10" ht="24.95" customHeight="1" x14ac:dyDescent="0.25">
      <c r="A190" s="20">
        <v>3</v>
      </c>
      <c r="B190" s="21" t="s">
        <v>154</v>
      </c>
      <c r="C190" s="12"/>
      <c r="D190" s="12"/>
      <c r="E190" s="12"/>
      <c r="F190" s="12"/>
      <c r="G190" s="12"/>
      <c r="H190" s="12"/>
      <c r="I190" s="12"/>
      <c r="J190" s="13"/>
    </row>
    <row r="191" spans="1:10" ht="24.95" customHeight="1" x14ac:dyDescent="0.25">
      <c r="A191" s="20">
        <v>4</v>
      </c>
      <c r="B191" s="21" t="s">
        <v>155</v>
      </c>
      <c r="C191" s="12"/>
      <c r="D191" s="12"/>
      <c r="E191" s="12"/>
      <c r="F191" s="12"/>
      <c r="G191" s="12"/>
      <c r="H191" s="12"/>
      <c r="I191" s="12"/>
      <c r="J191" s="13"/>
    </row>
    <row r="192" spans="1:10" s="25" customFormat="1" ht="24.95" customHeight="1" x14ac:dyDescent="0.25">
      <c r="A192" s="22"/>
      <c r="B192" s="23" t="s">
        <v>153</v>
      </c>
      <c r="C192" s="24">
        <f t="shared" ref="C192:J192" si="47">+C191+C190+C189</f>
        <v>0</v>
      </c>
      <c r="D192" s="24">
        <f t="shared" si="47"/>
        <v>0</v>
      </c>
      <c r="E192" s="24">
        <f t="shared" si="47"/>
        <v>0</v>
      </c>
      <c r="F192" s="24">
        <f t="shared" si="47"/>
        <v>0</v>
      </c>
      <c r="G192" s="24">
        <f t="shared" si="47"/>
        <v>0</v>
      </c>
      <c r="H192" s="24">
        <f t="shared" si="47"/>
        <v>0</v>
      </c>
      <c r="I192" s="24">
        <f t="shared" si="47"/>
        <v>0</v>
      </c>
      <c r="J192" s="24">
        <f t="shared" si="47"/>
        <v>0</v>
      </c>
    </row>
    <row r="193" spans="1:10" ht="24.95" customHeight="1" x14ac:dyDescent="0.25">
      <c r="A193" s="20">
        <v>5</v>
      </c>
      <c r="B193" s="21" t="s">
        <v>156</v>
      </c>
      <c r="C193" s="12"/>
      <c r="D193" s="12"/>
      <c r="E193" s="12"/>
      <c r="F193" s="12"/>
      <c r="G193" s="12"/>
      <c r="H193" s="12"/>
      <c r="I193" s="12"/>
      <c r="J193" s="13"/>
    </row>
    <row r="194" spans="1:10" ht="24.95" customHeight="1" x14ac:dyDescent="0.25">
      <c r="A194" s="20">
        <v>6</v>
      </c>
      <c r="B194" s="21" t="s">
        <v>157</v>
      </c>
      <c r="C194" s="12"/>
      <c r="D194" s="12"/>
      <c r="E194" s="12"/>
      <c r="F194" s="12"/>
      <c r="G194" s="12"/>
      <c r="H194" s="12"/>
      <c r="I194" s="12"/>
      <c r="J194" s="13"/>
    </row>
    <row r="195" spans="1:10" ht="24.95" customHeight="1" x14ac:dyDescent="0.25">
      <c r="A195" s="20">
        <v>7</v>
      </c>
      <c r="B195" s="21" t="s">
        <v>158</v>
      </c>
      <c r="C195" s="12"/>
      <c r="D195" s="12"/>
      <c r="E195" s="12"/>
      <c r="F195" s="12"/>
      <c r="G195" s="12"/>
      <c r="H195" s="12"/>
      <c r="I195" s="12"/>
      <c r="J195" s="13"/>
    </row>
    <row r="196" spans="1:10" s="25" customFormat="1" ht="24.95" customHeight="1" x14ac:dyDescent="0.25">
      <c r="A196" s="22"/>
      <c r="B196" s="23" t="s">
        <v>157</v>
      </c>
      <c r="C196" s="24">
        <f t="shared" ref="C196:J196" si="48">+C195+C194</f>
        <v>0</v>
      </c>
      <c r="D196" s="24">
        <f t="shared" si="48"/>
        <v>0</v>
      </c>
      <c r="E196" s="24">
        <f t="shared" si="48"/>
        <v>0</v>
      </c>
      <c r="F196" s="24">
        <f t="shared" si="48"/>
        <v>0</v>
      </c>
      <c r="G196" s="24">
        <f t="shared" si="48"/>
        <v>0</v>
      </c>
      <c r="H196" s="24">
        <f t="shared" si="48"/>
        <v>0</v>
      </c>
      <c r="I196" s="24">
        <f t="shared" si="48"/>
        <v>0</v>
      </c>
      <c r="J196" s="24">
        <f t="shared" si="48"/>
        <v>0</v>
      </c>
    </row>
    <row r="197" spans="1:10" ht="24.95" customHeight="1" x14ac:dyDescent="0.25">
      <c r="A197" s="20">
        <v>8</v>
      </c>
      <c r="B197" s="21" t="s">
        <v>159</v>
      </c>
      <c r="C197" s="12"/>
      <c r="D197" s="12"/>
      <c r="E197" s="12"/>
      <c r="F197" s="12"/>
      <c r="G197" s="12"/>
      <c r="H197" s="12"/>
      <c r="I197" s="12"/>
      <c r="J197" s="13"/>
    </row>
    <row r="198" spans="1:10" ht="24.95" customHeight="1" x14ac:dyDescent="0.25">
      <c r="A198" s="20">
        <v>9</v>
      </c>
      <c r="B198" s="21" t="s">
        <v>160</v>
      </c>
      <c r="C198" s="12"/>
      <c r="D198" s="12"/>
      <c r="E198" s="12"/>
      <c r="F198" s="12"/>
      <c r="G198" s="12"/>
      <c r="H198" s="12"/>
      <c r="I198" s="12"/>
      <c r="J198" s="13"/>
    </row>
    <row r="199" spans="1:10" ht="24.95" customHeight="1" x14ac:dyDescent="0.25">
      <c r="A199" s="20">
        <v>10</v>
      </c>
      <c r="B199" s="21" t="s">
        <v>161</v>
      </c>
      <c r="C199" s="12"/>
      <c r="D199" s="12"/>
      <c r="E199" s="12"/>
      <c r="F199" s="12"/>
      <c r="G199" s="12"/>
      <c r="H199" s="12"/>
      <c r="I199" s="12"/>
      <c r="J199" s="13"/>
    </row>
    <row r="200" spans="1:10" ht="24.95" customHeight="1" x14ac:dyDescent="0.25">
      <c r="A200" s="20">
        <v>11</v>
      </c>
      <c r="B200" s="21" t="s">
        <v>162</v>
      </c>
      <c r="C200" s="12"/>
      <c r="D200" s="12"/>
      <c r="E200" s="12"/>
      <c r="F200" s="12"/>
      <c r="G200" s="12"/>
      <c r="H200" s="12"/>
      <c r="I200" s="12"/>
      <c r="J200" s="13"/>
    </row>
    <row r="201" spans="1:10" ht="24.95" customHeight="1" x14ac:dyDescent="0.25">
      <c r="A201" s="20">
        <v>12</v>
      </c>
      <c r="B201" s="21" t="s">
        <v>163</v>
      </c>
      <c r="C201" s="12"/>
      <c r="D201" s="12"/>
      <c r="E201" s="12"/>
      <c r="F201" s="12"/>
      <c r="G201" s="12"/>
      <c r="H201" s="12"/>
      <c r="I201" s="12"/>
      <c r="J201" s="12"/>
    </row>
    <row r="202" spans="1:10" ht="24.95" customHeight="1" x14ac:dyDescent="0.25">
      <c r="A202" s="20">
        <v>13</v>
      </c>
      <c r="B202" s="21" t="s">
        <v>164</v>
      </c>
      <c r="C202" s="12"/>
      <c r="D202" s="12"/>
      <c r="E202" s="12"/>
      <c r="F202" s="12"/>
      <c r="G202" s="12"/>
      <c r="H202" s="12"/>
      <c r="I202" s="12"/>
      <c r="J202" s="13"/>
    </row>
    <row r="203" spans="1:10" ht="24.95" customHeight="1" x14ac:dyDescent="0.25">
      <c r="A203" s="20">
        <v>14</v>
      </c>
      <c r="B203" s="21" t="s">
        <v>165</v>
      </c>
      <c r="C203" s="12"/>
      <c r="D203" s="12"/>
      <c r="E203" s="12"/>
      <c r="F203" s="12"/>
      <c r="G203" s="12"/>
      <c r="H203" s="12"/>
      <c r="I203" s="12"/>
      <c r="J203" s="13"/>
    </row>
    <row r="204" spans="1:10" ht="24.95" customHeight="1" x14ac:dyDescent="0.25">
      <c r="A204" s="20">
        <v>15</v>
      </c>
      <c r="B204" s="21" t="s">
        <v>166</v>
      </c>
      <c r="C204" s="12"/>
      <c r="D204" s="12"/>
      <c r="E204" s="12"/>
      <c r="F204" s="12"/>
      <c r="G204" s="12"/>
      <c r="H204" s="12"/>
      <c r="I204" s="12"/>
      <c r="J204" s="12"/>
    </row>
    <row r="205" spans="1:10" ht="24.95" customHeight="1" x14ac:dyDescent="0.25">
      <c r="A205" s="20">
        <v>16</v>
      </c>
      <c r="B205" s="21" t="s">
        <v>167</v>
      </c>
      <c r="C205" s="12"/>
      <c r="D205" s="12"/>
      <c r="E205" s="12"/>
      <c r="F205" s="12"/>
      <c r="G205" s="12"/>
      <c r="H205" s="12"/>
      <c r="I205" s="12"/>
      <c r="J205" s="13"/>
    </row>
    <row r="206" spans="1:10" s="25" customFormat="1" ht="24.95" customHeight="1" x14ac:dyDescent="0.25">
      <c r="A206" s="22"/>
      <c r="B206" s="23" t="s">
        <v>162</v>
      </c>
      <c r="C206" s="24">
        <f t="shared" ref="C206:J206" si="49">SUM(C200:C205)</f>
        <v>0</v>
      </c>
      <c r="D206" s="24">
        <f t="shared" si="49"/>
        <v>0</v>
      </c>
      <c r="E206" s="24">
        <f t="shared" si="49"/>
        <v>0</v>
      </c>
      <c r="F206" s="24">
        <f t="shared" si="49"/>
        <v>0</v>
      </c>
      <c r="G206" s="24">
        <f t="shared" si="49"/>
        <v>0</v>
      </c>
      <c r="H206" s="24">
        <f t="shared" si="49"/>
        <v>0</v>
      </c>
      <c r="I206" s="24">
        <f t="shared" si="49"/>
        <v>0</v>
      </c>
      <c r="J206" s="24">
        <f t="shared" si="49"/>
        <v>0</v>
      </c>
    </row>
    <row r="207" spans="1:10" ht="24.95" customHeight="1" x14ac:dyDescent="0.25">
      <c r="A207" s="20">
        <v>17</v>
      </c>
      <c r="B207" s="21" t="s">
        <v>168</v>
      </c>
      <c r="C207" s="12"/>
      <c r="D207" s="12"/>
      <c r="E207" s="12"/>
      <c r="F207" s="12"/>
      <c r="G207" s="12"/>
      <c r="H207" s="12"/>
      <c r="I207" s="12"/>
      <c r="J207" s="13"/>
    </row>
    <row r="208" spans="1:10" ht="24.95" customHeight="1" x14ac:dyDescent="0.25">
      <c r="A208" s="20">
        <v>18</v>
      </c>
      <c r="B208" s="21" t="s">
        <v>169</v>
      </c>
      <c r="C208" s="12"/>
      <c r="D208" s="12"/>
      <c r="E208" s="12"/>
      <c r="F208" s="12"/>
      <c r="G208" s="12"/>
      <c r="H208" s="12"/>
      <c r="I208" s="12"/>
      <c r="J208" s="13"/>
    </row>
    <row r="209" spans="1:10" ht="24.95" customHeight="1" x14ac:dyDescent="0.25">
      <c r="A209" s="20">
        <v>19</v>
      </c>
      <c r="B209" s="21" t="s">
        <v>170</v>
      </c>
      <c r="C209" s="12"/>
      <c r="D209" s="12"/>
      <c r="E209" s="12"/>
      <c r="F209" s="12"/>
      <c r="G209" s="12"/>
      <c r="H209" s="12"/>
      <c r="I209" s="12"/>
      <c r="J209" s="13"/>
    </row>
    <row r="210" spans="1:10" s="25" customFormat="1" ht="24.95" customHeight="1" x14ac:dyDescent="0.25">
      <c r="A210" s="22"/>
      <c r="B210" s="23" t="s">
        <v>169</v>
      </c>
      <c r="C210" s="24">
        <f t="shared" ref="C210:J210" si="50">+C209+C208</f>
        <v>0</v>
      </c>
      <c r="D210" s="24">
        <f t="shared" si="50"/>
        <v>0</v>
      </c>
      <c r="E210" s="24">
        <f t="shared" si="50"/>
        <v>0</v>
      </c>
      <c r="F210" s="24">
        <f t="shared" si="50"/>
        <v>0</v>
      </c>
      <c r="G210" s="24">
        <f t="shared" si="50"/>
        <v>0</v>
      </c>
      <c r="H210" s="24">
        <f t="shared" si="50"/>
        <v>0</v>
      </c>
      <c r="I210" s="24">
        <f t="shared" si="50"/>
        <v>0</v>
      </c>
      <c r="J210" s="24">
        <f t="shared" si="50"/>
        <v>0</v>
      </c>
    </row>
    <row r="211" spans="1:10" ht="24.95" customHeight="1" x14ac:dyDescent="0.25">
      <c r="A211" s="20">
        <v>20</v>
      </c>
      <c r="B211" s="21" t="s">
        <v>171</v>
      </c>
      <c r="C211" s="12"/>
      <c r="D211" s="12"/>
      <c r="E211" s="12"/>
      <c r="F211" s="12"/>
      <c r="G211" s="12"/>
      <c r="H211" s="12"/>
      <c r="I211" s="12"/>
      <c r="J211" s="13"/>
    </row>
    <row r="212" spans="1:10" ht="24.95" customHeight="1" x14ac:dyDescent="0.25">
      <c r="A212" s="20">
        <v>21</v>
      </c>
      <c r="B212" s="21" t="s">
        <v>172</v>
      </c>
      <c r="C212" s="12"/>
      <c r="D212" s="12"/>
      <c r="E212" s="12"/>
      <c r="F212" s="12"/>
      <c r="G212" s="12"/>
      <c r="H212" s="12"/>
      <c r="I212" s="12"/>
      <c r="J212" s="12"/>
    </row>
    <row r="213" spans="1:10" ht="24.95" customHeight="1" x14ac:dyDescent="0.25">
      <c r="A213" s="20">
        <v>22</v>
      </c>
      <c r="B213" s="21" t="s">
        <v>173</v>
      </c>
      <c r="C213" s="12"/>
      <c r="D213" s="12"/>
      <c r="E213" s="12"/>
      <c r="F213" s="12"/>
      <c r="G213" s="12"/>
      <c r="H213" s="12"/>
      <c r="I213" s="12"/>
      <c r="J213" s="13"/>
    </row>
    <row r="214" spans="1:10" s="25" customFormat="1" ht="24.95" customHeight="1" x14ac:dyDescent="0.25">
      <c r="A214" s="22"/>
      <c r="B214" s="23" t="s">
        <v>171</v>
      </c>
      <c r="C214" s="24">
        <f t="shared" ref="C214:J214" si="51">+C213+C212+C211</f>
        <v>0</v>
      </c>
      <c r="D214" s="24">
        <f t="shared" si="51"/>
        <v>0</v>
      </c>
      <c r="E214" s="24">
        <f t="shared" si="51"/>
        <v>0</v>
      </c>
      <c r="F214" s="24">
        <f t="shared" si="51"/>
        <v>0</v>
      </c>
      <c r="G214" s="24">
        <f t="shared" si="51"/>
        <v>0</v>
      </c>
      <c r="H214" s="24">
        <f t="shared" si="51"/>
        <v>0</v>
      </c>
      <c r="I214" s="24">
        <f t="shared" si="51"/>
        <v>0</v>
      </c>
      <c r="J214" s="24">
        <f t="shared" si="51"/>
        <v>0</v>
      </c>
    </row>
    <row r="215" spans="1:10" ht="47.25" customHeight="1" x14ac:dyDescent="0.25">
      <c r="A215" s="20">
        <v>23</v>
      </c>
      <c r="B215" s="21" t="s">
        <v>174</v>
      </c>
      <c r="C215" s="12"/>
      <c r="D215" s="12"/>
      <c r="E215" s="12"/>
      <c r="F215" s="12"/>
      <c r="G215" s="12"/>
      <c r="H215" s="12"/>
      <c r="I215" s="12"/>
      <c r="J215" s="13"/>
    </row>
    <row r="216" spans="1:10" ht="24.95" customHeight="1" x14ac:dyDescent="0.25">
      <c r="A216" s="20">
        <v>24</v>
      </c>
      <c r="B216" s="21" t="s">
        <v>175</v>
      </c>
      <c r="C216" s="12"/>
      <c r="D216" s="12"/>
      <c r="E216" s="12"/>
      <c r="F216" s="12"/>
      <c r="G216" s="12"/>
      <c r="H216" s="12"/>
      <c r="I216" s="12"/>
      <c r="J216" s="13"/>
    </row>
    <row r="217" spans="1:10" ht="24.95" customHeight="1" x14ac:dyDescent="0.25">
      <c r="A217" s="20">
        <v>25</v>
      </c>
      <c r="B217" s="21" t="s">
        <v>176</v>
      </c>
      <c r="C217" s="12"/>
      <c r="D217" s="12"/>
      <c r="E217" s="12"/>
      <c r="F217" s="12"/>
      <c r="G217" s="12"/>
      <c r="H217" s="12"/>
      <c r="I217" s="12"/>
      <c r="J217" s="13"/>
    </row>
    <row r="218" spans="1:10" s="25" customFormat="1" ht="24.95" customHeight="1" x14ac:dyDescent="0.25">
      <c r="A218" s="22"/>
      <c r="B218" s="23" t="s">
        <v>175</v>
      </c>
      <c r="C218" s="24">
        <f t="shared" ref="C218:J218" si="52">+C217+C216</f>
        <v>0</v>
      </c>
      <c r="D218" s="24">
        <f t="shared" si="52"/>
        <v>0</v>
      </c>
      <c r="E218" s="24">
        <f t="shared" si="52"/>
        <v>0</v>
      </c>
      <c r="F218" s="24">
        <f t="shared" si="52"/>
        <v>0</v>
      </c>
      <c r="G218" s="24">
        <f t="shared" si="52"/>
        <v>0</v>
      </c>
      <c r="H218" s="24">
        <f t="shared" si="52"/>
        <v>0</v>
      </c>
      <c r="I218" s="24">
        <f t="shared" si="52"/>
        <v>0</v>
      </c>
      <c r="J218" s="24">
        <f t="shared" si="52"/>
        <v>0</v>
      </c>
    </row>
    <row r="219" spans="1:10" ht="24.95" customHeight="1" x14ac:dyDescent="0.25">
      <c r="A219" s="20">
        <v>26</v>
      </c>
      <c r="B219" s="21" t="s">
        <v>177</v>
      </c>
      <c r="C219" s="12"/>
      <c r="D219" s="12"/>
      <c r="E219" s="12"/>
      <c r="F219" s="12"/>
      <c r="G219" s="12"/>
      <c r="H219" s="12"/>
      <c r="I219" s="12"/>
      <c r="J219" s="13"/>
    </row>
    <row r="220" spans="1:10" ht="39.75" customHeight="1" x14ac:dyDescent="0.25">
      <c r="A220" s="20">
        <v>27</v>
      </c>
      <c r="B220" s="21" t="s">
        <v>178</v>
      </c>
      <c r="C220" s="12"/>
      <c r="D220" s="12"/>
      <c r="E220" s="12"/>
      <c r="F220" s="12"/>
      <c r="G220" s="12"/>
      <c r="H220" s="12"/>
      <c r="I220" s="12"/>
      <c r="J220" s="13"/>
    </row>
    <row r="221" spans="1:10" ht="37.5" customHeight="1" x14ac:dyDescent="0.25">
      <c r="A221" s="20">
        <v>28</v>
      </c>
      <c r="B221" s="21" t="s">
        <v>179</v>
      </c>
      <c r="C221" s="12"/>
      <c r="D221" s="12"/>
      <c r="E221" s="12"/>
      <c r="F221" s="12"/>
      <c r="G221" s="12"/>
      <c r="H221" s="12"/>
      <c r="I221" s="12"/>
      <c r="J221" s="13"/>
    </row>
    <row r="222" spans="1:10" s="25" customFormat="1" ht="24.95" customHeight="1" x14ac:dyDescent="0.25">
      <c r="A222" s="22"/>
      <c r="B222" s="23" t="s">
        <v>177</v>
      </c>
      <c r="C222" s="24">
        <f t="shared" ref="C222:J222" si="53">+C221+C220+C219</f>
        <v>0</v>
      </c>
      <c r="D222" s="24">
        <f t="shared" si="53"/>
        <v>0</v>
      </c>
      <c r="E222" s="24">
        <f t="shared" si="53"/>
        <v>0</v>
      </c>
      <c r="F222" s="24">
        <f t="shared" si="53"/>
        <v>0</v>
      </c>
      <c r="G222" s="24">
        <f t="shared" si="53"/>
        <v>0</v>
      </c>
      <c r="H222" s="24">
        <f t="shared" si="53"/>
        <v>0</v>
      </c>
      <c r="I222" s="24">
        <f t="shared" si="53"/>
        <v>0</v>
      </c>
      <c r="J222" s="24">
        <f t="shared" si="53"/>
        <v>0</v>
      </c>
    </row>
    <row r="223" spans="1:10" ht="24.95" customHeight="1" x14ac:dyDescent="0.25">
      <c r="A223" s="20">
        <v>29</v>
      </c>
      <c r="B223" s="21" t="s">
        <v>180</v>
      </c>
      <c r="C223" s="12"/>
      <c r="D223" s="12"/>
      <c r="E223" s="12"/>
      <c r="F223" s="12"/>
      <c r="G223" s="12"/>
      <c r="H223" s="12"/>
      <c r="I223" s="12"/>
      <c r="J223" s="13"/>
    </row>
    <row r="224" spans="1:10" ht="24.95" customHeight="1" x14ac:dyDescent="0.25">
      <c r="A224" s="20">
        <v>30</v>
      </c>
      <c r="B224" s="21" t="s">
        <v>181</v>
      </c>
      <c r="C224" s="12"/>
      <c r="D224" s="12"/>
      <c r="E224" s="12"/>
      <c r="F224" s="12"/>
      <c r="G224" s="12"/>
      <c r="H224" s="12"/>
      <c r="I224" s="12"/>
      <c r="J224" s="13"/>
    </row>
    <row r="225" spans="1:10" s="34" customFormat="1" ht="24.95" customHeight="1" x14ac:dyDescent="0.25">
      <c r="A225" s="30" t="s">
        <v>182</v>
      </c>
      <c r="B225" s="31" t="s">
        <v>183</v>
      </c>
      <c r="C225" s="33">
        <f t="shared" ref="C225:J225" si="54">C224+C223+C222+C218+C215+C214+C210+C207+C206+C199+C198+C197+C196+C193+C192+C188</f>
        <v>0</v>
      </c>
      <c r="D225" s="33">
        <f t="shared" si="54"/>
        <v>0</v>
      </c>
      <c r="E225" s="33">
        <f t="shared" si="54"/>
        <v>0</v>
      </c>
      <c r="F225" s="33">
        <f t="shared" si="54"/>
        <v>0</v>
      </c>
      <c r="G225" s="33">
        <f t="shared" si="54"/>
        <v>0</v>
      </c>
      <c r="H225" s="33">
        <f t="shared" si="54"/>
        <v>0</v>
      </c>
      <c r="I225" s="33">
        <f t="shared" si="54"/>
        <v>0</v>
      </c>
      <c r="J225" s="33">
        <f t="shared" si="54"/>
        <v>0</v>
      </c>
    </row>
    <row r="226" spans="1:10" ht="24.95" customHeight="1" x14ac:dyDescent="0.25">
      <c r="A226" s="20">
        <v>1</v>
      </c>
      <c r="B226" s="21" t="s">
        <v>184</v>
      </c>
      <c r="C226" s="12">
        <v>1190</v>
      </c>
      <c r="D226" s="12">
        <v>565</v>
      </c>
      <c r="E226" s="12">
        <v>0</v>
      </c>
      <c r="F226" s="12">
        <v>0</v>
      </c>
      <c r="G226" s="12">
        <v>175</v>
      </c>
      <c r="H226" s="12">
        <v>10</v>
      </c>
      <c r="I226" s="12">
        <v>300</v>
      </c>
      <c r="J226" s="13">
        <v>25</v>
      </c>
    </row>
    <row r="227" spans="1:10" ht="24.95" customHeight="1" x14ac:dyDescent="0.25">
      <c r="A227" s="20">
        <v>2</v>
      </c>
      <c r="B227" s="21" t="s">
        <v>185</v>
      </c>
      <c r="C227" s="12">
        <v>255</v>
      </c>
      <c r="D227" s="12">
        <v>0</v>
      </c>
      <c r="E227" s="12">
        <v>0</v>
      </c>
      <c r="F227" s="12">
        <v>0</v>
      </c>
      <c r="G227" s="12">
        <v>0</v>
      </c>
      <c r="H227" s="12">
        <v>0</v>
      </c>
      <c r="I227" s="12">
        <v>0</v>
      </c>
      <c r="J227" s="13">
        <v>0</v>
      </c>
    </row>
    <row r="228" spans="1:10" s="25" customFormat="1" ht="24.95" customHeight="1" x14ac:dyDescent="0.25">
      <c r="A228" s="22"/>
      <c r="B228" s="23" t="s">
        <v>184</v>
      </c>
      <c r="C228" s="24">
        <f t="shared" ref="C228:J228" si="55">+C227+C226</f>
        <v>1445</v>
      </c>
      <c r="D228" s="24">
        <f t="shared" si="55"/>
        <v>565</v>
      </c>
      <c r="E228" s="24">
        <f t="shared" si="55"/>
        <v>0</v>
      </c>
      <c r="F228" s="24">
        <f t="shared" si="55"/>
        <v>0</v>
      </c>
      <c r="G228" s="24">
        <f t="shared" si="55"/>
        <v>175</v>
      </c>
      <c r="H228" s="24">
        <f t="shared" si="55"/>
        <v>10</v>
      </c>
      <c r="I228" s="24">
        <f t="shared" si="55"/>
        <v>300</v>
      </c>
      <c r="J228" s="24">
        <f t="shared" si="55"/>
        <v>25</v>
      </c>
    </row>
    <row r="229" spans="1:10" ht="24.95" customHeight="1" x14ac:dyDescent="0.25">
      <c r="A229" s="20">
        <v>3</v>
      </c>
      <c r="B229" s="21" t="s">
        <v>186</v>
      </c>
      <c r="C229" s="12">
        <v>751.84</v>
      </c>
      <c r="D229" s="12">
        <v>436.84999999999997</v>
      </c>
      <c r="E229" s="12">
        <v>234.62</v>
      </c>
      <c r="F229" s="12">
        <v>40.380000000000003</v>
      </c>
      <c r="G229" s="12">
        <v>89.17</v>
      </c>
      <c r="H229" s="12">
        <v>20.91</v>
      </c>
      <c r="I229" s="12">
        <v>191.95</v>
      </c>
      <c r="J229" s="13">
        <v>30.64</v>
      </c>
    </row>
    <row r="230" spans="1:10" ht="24.95" customHeight="1" x14ac:dyDescent="0.25">
      <c r="A230" s="20">
        <v>4</v>
      </c>
      <c r="B230" s="21" t="s">
        <v>187</v>
      </c>
      <c r="C230" s="12">
        <v>1212</v>
      </c>
      <c r="D230" s="12">
        <v>445</v>
      </c>
      <c r="E230" s="12">
        <v>170</v>
      </c>
      <c r="F230" s="12">
        <v>50</v>
      </c>
      <c r="G230" s="12">
        <v>65</v>
      </c>
      <c r="H230" s="12">
        <v>20</v>
      </c>
      <c r="I230" s="12">
        <v>200</v>
      </c>
      <c r="J230" s="13">
        <v>25</v>
      </c>
    </row>
    <row r="231" spans="1:10" ht="24.95" customHeight="1" x14ac:dyDescent="0.25">
      <c r="A231" s="20">
        <v>5</v>
      </c>
      <c r="B231" s="21" t="s">
        <v>188</v>
      </c>
      <c r="C231" s="12">
        <v>3113</v>
      </c>
      <c r="D231" s="12">
        <v>207</v>
      </c>
      <c r="E231" s="12">
        <v>60</v>
      </c>
      <c r="F231" s="12">
        <v>0</v>
      </c>
      <c r="G231" s="12">
        <v>70</v>
      </c>
      <c r="H231" s="12">
        <v>0</v>
      </c>
      <c r="I231" s="12">
        <v>120</v>
      </c>
      <c r="J231" s="13">
        <v>0</v>
      </c>
    </row>
    <row r="232" spans="1:10" ht="24.95" customHeight="1" x14ac:dyDescent="0.25">
      <c r="A232" s="20">
        <v>6</v>
      </c>
      <c r="B232" s="21" t="s">
        <v>189</v>
      </c>
      <c r="C232" s="12">
        <v>1185</v>
      </c>
      <c r="D232" s="12">
        <v>518</v>
      </c>
      <c r="E232" s="12">
        <v>90</v>
      </c>
      <c r="F232" s="12">
        <v>60</v>
      </c>
      <c r="G232" s="12">
        <v>50</v>
      </c>
      <c r="H232" s="12">
        <v>35</v>
      </c>
      <c r="I232" s="12">
        <v>120</v>
      </c>
      <c r="J232" s="13">
        <v>70</v>
      </c>
    </row>
    <row r="233" spans="1:10" ht="24.95" customHeight="1" x14ac:dyDescent="0.25">
      <c r="A233" s="20">
        <v>7</v>
      </c>
      <c r="B233" s="21" t="s">
        <v>190</v>
      </c>
      <c r="C233" s="12">
        <v>2187</v>
      </c>
      <c r="D233" s="12">
        <v>334</v>
      </c>
      <c r="E233" s="12">
        <v>0</v>
      </c>
      <c r="F233" s="12">
        <v>0</v>
      </c>
      <c r="G233" s="12">
        <v>125</v>
      </c>
      <c r="H233" s="12">
        <v>10</v>
      </c>
      <c r="I233" s="12">
        <v>220</v>
      </c>
      <c r="J233" s="13">
        <v>40</v>
      </c>
    </row>
    <row r="234" spans="1:10" ht="24.95" customHeight="1" x14ac:dyDescent="0.25">
      <c r="A234" s="20">
        <v>8</v>
      </c>
      <c r="B234" s="21" t="s">
        <v>191</v>
      </c>
      <c r="C234" s="12">
        <v>180</v>
      </c>
      <c r="D234" s="12">
        <v>0</v>
      </c>
      <c r="E234" s="12">
        <v>0</v>
      </c>
      <c r="F234" s="12">
        <v>0</v>
      </c>
      <c r="G234" s="12">
        <v>0</v>
      </c>
      <c r="H234" s="12">
        <v>0</v>
      </c>
      <c r="I234" s="12">
        <v>0</v>
      </c>
      <c r="J234" s="13">
        <v>0</v>
      </c>
    </row>
    <row r="235" spans="1:10" ht="24.95" customHeight="1" x14ac:dyDescent="0.25">
      <c r="A235" s="20">
        <v>9</v>
      </c>
      <c r="B235" s="21" t="s">
        <v>192</v>
      </c>
      <c r="C235" s="12">
        <v>300</v>
      </c>
      <c r="D235" s="12">
        <v>80</v>
      </c>
      <c r="E235" s="12">
        <v>0</v>
      </c>
      <c r="F235" s="12">
        <v>0</v>
      </c>
      <c r="G235" s="12">
        <v>0</v>
      </c>
      <c r="H235" s="12">
        <v>0</v>
      </c>
      <c r="I235" s="12">
        <v>0</v>
      </c>
      <c r="J235" s="13">
        <v>0</v>
      </c>
    </row>
    <row r="236" spans="1:10" s="25" customFormat="1" ht="24.95" customHeight="1" x14ac:dyDescent="0.25">
      <c r="A236" s="22"/>
      <c r="B236" s="23" t="s">
        <v>190</v>
      </c>
      <c r="C236" s="24">
        <f t="shared" ref="C236:J236" si="56">+C235+C234+C233</f>
        <v>2667</v>
      </c>
      <c r="D236" s="24">
        <f t="shared" si="56"/>
        <v>414</v>
      </c>
      <c r="E236" s="24">
        <f t="shared" si="56"/>
        <v>0</v>
      </c>
      <c r="F236" s="24">
        <f t="shared" si="56"/>
        <v>0</v>
      </c>
      <c r="G236" s="24">
        <f t="shared" si="56"/>
        <v>125</v>
      </c>
      <c r="H236" s="24">
        <f t="shared" si="56"/>
        <v>10</v>
      </c>
      <c r="I236" s="24">
        <f t="shared" si="56"/>
        <v>220</v>
      </c>
      <c r="J236" s="24">
        <f t="shared" si="56"/>
        <v>40</v>
      </c>
    </row>
    <row r="237" spans="1:10" ht="24.95" customHeight="1" x14ac:dyDescent="0.25">
      <c r="A237" s="20">
        <v>10</v>
      </c>
      <c r="B237" s="21" t="s">
        <v>193</v>
      </c>
      <c r="C237" s="12">
        <v>719</v>
      </c>
      <c r="D237" s="12">
        <v>550</v>
      </c>
      <c r="E237" s="12">
        <v>165</v>
      </c>
      <c r="F237" s="12">
        <v>10</v>
      </c>
      <c r="G237" s="12">
        <v>90</v>
      </c>
      <c r="H237" s="12">
        <v>10</v>
      </c>
      <c r="I237" s="12">
        <v>140</v>
      </c>
      <c r="J237" s="13">
        <v>10</v>
      </c>
    </row>
    <row r="238" spans="1:10" ht="24.95" customHeight="1" x14ac:dyDescent="0.25">
      <c r="A238" s="20">
        <v>11</v>
      </c>
      <c r="B238" s="21" t="s">
        <v>194</v>
      </c>
      <c r="C238" s="12">
        <v>420</v>
      </c>
      <c r="D238" s="12">
        <v>0</v>
      </c>
      <c r="E238" s="12">
        <v>0</v>
      </c>
      <c r="F238" s="12">
        <v>0</v>
      </c>
      <c r="G238" s="12">
        <v>0</v>
      </c>
      <c r="H238" s="12">
        <v>0</v>
      </c>
      <c r="I238" s="12">
        <v>0</v>
      </c>
      <c r="J238" s="13">
        <v>0</v>
      </c>
    </row>
    <row r="239" spans="1:10" ht="24.95" customHeight="1" x14ac:dyDescent="0.25">
      <c r="A239" s="20">
        <v>12</v>
      </c>
      <c r="B239" s="21" t="s">
        <v>195</v>
      </c>
      <c r="C239" s="12">
        <v>420</v>
      </c>
      <c r="D239" s="12">
        <v>146</v>
      </c>
      <c r="E239" s="12">
        <v>0</v>
      </c>
      <c r="F239" s="12">
        <v>0</v>
      </c>
      <c r="G239" s="12">
        <v>0</v>
      </c>
      <c r="H239" s="12">
        <v>0</v>
      </c>
      <c r="I239" s="12">
        <v>0</v>
      </c>
      <c r="J239" s="13">
        <v>0</v>
      </c>
    </row>
    <row r="240" spans="1:10" s="25" customFormat="1" ht="24.95" customHeight="1" x14ac:dyDescent="0.25">
      <c r="A240" s="22"/>
      <c r="B240" s="23" t="s">
        <v>193</v>
      </c>
      <c r="C240" s="24">
        <f t="shared" ref="C240:J240" si="57">+C239+C238+C237</f>
        <v>1559</v>
      </c>
      <c r="D240" s="24">
        <f t="shared" si="57"/>
        <v>696</v>
      </c>
      <c r="E240" s="24">
        <f t="shared" si="57"/>
        <v>165</v>
      </c>
      <c r="F240" s="24">
        <f t="shared" si="57"/>
        <v>10</v>
      </c>
      <c r="G240" s="24">
        <f t="shared" si="57"/>
        <v>90</v>
      </c>
      <c r="H240" s="24">
        <f t="shared" si="57"/>
        <v>10</v>
      </c>
      <c r="I240" s="24">
        <f t="shared" si="57"/>
        <v>140</v>
      </c>
      <c r="J240" s="24">
        <f t="shared" si="57"/>
        <v>10</v>
      </c>
    </row>
    <row r="241" spans="1:10" ht="24.95" customHeight="1" x14ac:dyDescent="0.25">
      <c r="A241" s="20">
        <v>13</v>
      </c>
      <c r="B241" s="21" t="s">
        <v>196</v>
      </c>
      <c r="C241" s="12">
        <v>489.64</v>
      </c>
      <c r="D241" s="12">
        <v>84</v>
      </c>
      <c r="E241" s="12">
        <v>130</v>
      </c>
      <c r="F241" s="12">
        <v>50</v>
      </c>
      <c r="G241" s="12">
        <v>50</v>
      </c>
      <c r="H241" s="12">
        <v>10</v>
      </c>
      <c r="I241" s="12">
        <v>110</v>
      </c>
      <c r="J241" s="13">
        <v>0</v>
      </c>
    </row>
    <row r="242" spans="1:10" s="34" customFormat="1" ht="24.95" customHeight="1" x14ac:dyDescent="0.25">
      <c r="A242" s="30" t="s">
        <v>197</v>
      </c>
      <c r="B242" s="31" t="s">
        <v>198</v>
      </c>
      <c r="C242" s="33">
        <f t="shared" ref="C242:J242" si="58">+C241+C240+C236+C232+C231+C230+C229+C228</f>
        <v>12422.48</v>
      </c>
      <c r="D242" s="33">
        <f t="shared" si="58"/>
        <v>3365.85</v>
      </c>
      <c r="E242" s="33">
        <f t="shared" si="58"/>
        <v>849.62</v>
      </c>
      <c r="F242" s="33">
        <f t="shared" si="58"/>
        <v>210.38</v>
      </c>
      <c r="G242" s="33">
        <f t="shared" si="58"/>
        <v>714.17</v>
      </c>
      <c r="H242" s="33">
        <f t="shared" si="58"/>
        <v>115.91</v>
      </c>
      <c r="I242" s="33">
        <f t="shared" si="58"/>
        <v>1401.95</v>
      </c>
      <c r="J242" s="33">
        <f t="shared" si="58"/>
        <v>200.64</v>
      </c>
    </row>
    <row r="243" spans="1:10" ht="24.95" customHeight="1" x14ac:dyDescent="0.25">
      <c r="A243" s="20">
        <v>1</v>
      </c>
      <c r="B243" s="21" t="s">
        <v>199</v>
      </c>
      <c r="C243" s="12">
        <v>663.75</v>
      </c>
      <c r="D243" s="12">
        <v>320</v>
      </c>
      <c r="E243" s="12">
        <v>0</v>
      </c>
      <c r="F243" s="12">
        <v>0</v>
      </c>
      <c r="G243" s="12">
        <v>0</v>
      </c>
      <c r="H243" s="12">
        <v>0</v>
      </c>
      <c r="I243" s="12">
        <v>104.67</v>
      </c>
      <c r="J243" s="13">
        <v>0</v>
      </c>
    </row>
    <row r="244" spans="1:10" ht="24.95" customHeight="1" x14ac:dyDescent="0.25">
      <c r="A244" s="20">
        <v>2</v>
      </c>
      <c r="B244" s="21" t="s">
        <v>200</v>
      </c>
      <c r="C244" s="12">
        <v>240</v>
      </c>
      <c r="D244" s="12">
        <v>80</v>
      </c>
      <c r="E244" s="12">
        <v>47</v>
      </c>
      <c r="F244" s="12">
        <v>11</v>
      </c>
      <c r="G244" s="12">
        <v>0</v>
      </c>
      <c r="H244" s="12">
        <v>0</v>
      </c>
      <c r="I244" s="12">
        <v>50</v>
      </c>
      <c r="J244" s="13">
        <v>14</v>
      </c>
    </row>
    <row r="245" spans="1:10" ht="24.95" customHeight="1" x14ac:dyDescent="0.25">
      <c r="A245" s="20">
        <v>3</v>
      </c>
      <c r="B245" s="21" t="s">
        <v>201</v>
      </c>
      <c r="C245" s="12">
        <v>94.33</v>
      </c>
      <c r="D245" s="12">
        <v>40</v>
      </c>
      <c r="E245" s="12">
        <v>40</v>
      </c>
      <c r="F245" s="12">
        <v>15</v>
      </c>
      <c r="G245" s="12">
        <v>0</v>
      </c>
      <c r="H245" s="12">
        <v>0</v>
      </c>
      <c r="I245" s="12">
        <v>10</v>
      </c>
      <c r="J245" s="13">
        <v>3.94</v>
      </c>
    </row>
    <row r="246" spans="1:10" ht="24.95" customHeight="1" x14ac:dyDescent="0.25">
      <c r="A246" s="20">
        <v>4</v>
      </c>
      <c r="B246" s="21" t="s">
        <v>202</v>
      </c>
      <c r="C246" s="12">
        <v>300</v>
      </c>
      <c r="D246" s="12">
        <v>133.13999999999999</v>
      </c>
      <c r="E246" s="12">
        <v>0</v>
      </c>
      <c r="F246" s="12">
        <v>0</v>
      </c>
      <c r="G246" s="12">
        <v>0</v>
      </c>
      <c r="H246" s="12">
        <v>0</v>
      </c>
      <c r="I246" s="12">
        <v>15</v>
      </c>
      <c r="J246" s="13">
        <v>10</v>
      </c>
    </row>
    <row r="247" spans="1:10" ht="24.95" customHeight="1" x14ac:dyDescent="0.25">
      <c r="A247" s="20">
        <v>5</v>
      </c>
      <c r="B247" s="21" t="s">
        <v>203</v>
      </c>
      <c r="C247" s="12">
        <v>115</v>
      </c>
      <c r="D247" s="12">
        <v>50</v>
      </c>
      <c r="E247" s="12">
        <v>46</v>
      </c>
      <c r="F247" s="12">
        <v>6.44</v>
      </c>
      <c r="G247" s="12">
        <v>0</v>
      </c>
      <c r="H247" s="12">
        <v>0</v>
      </c>
      <c r="I247" s="12">
        <v>15</v>
      </c>
      <c r="J247" s="13">
        <v>10</v>
      </c>
    </row>
    <row r="248" spans="1:10" ht="24.95" customHeight="1" x14ac:dyDescent="0.25">
      <c r="A248" s="20">
        <v>6</v>
      </c>
      <c r="B248" s="21" t="s">
        <v>204</v>
      </c>
      <c r="C248" s="12">
        <v>128</v>
      </c>
      <c r="D248" s="12">
        <v>61</v>
      </c>
      <c r="E248" s="12">
        <v>0</v>
      </c>
      <c r="F248" s="12">
        <v>0</v>
      </c>
      <c r="G248" s="12">
        <v>0</v>
      </c>
      <c r="H248" s="12">
        <v>0</v>
      </c>
      <c r="I248" s="12">
        <v>0</v>
      </c>
      <c r="J248" s="13">
        <v>0</v>
      </c>
    </row>
    <row r="249" spans="1:10" ht="24.95" customHeight="1" x14ac:dyDescent="0.25">
      <c r="A249" s="20">
        <v>7</v>
      </c>
      <c r="B249" s="21" t="s">
        <v>205</v>
      </c>
      <c r="C249" s="12">
        <v>93.45</v>
      </c>
      <c r="D249" s="12">
        <v>58</v>
      </c>
      <c r="E249" s="12">
        <v>0</v>
      </c>
      <c r="F249" s="12">
        <v>0</v>
      </c>
      <c r="G249" s="12">
        <v>0</v>
      </c>
      <c r="H249" s="12">
        <v>0</v>
      </c>
      <c r="I249" s="12">
        <v>0</v>
      </c>
      <c r="J249" s="13">
        <v>0</v>
      </c>
    </row>
    <row r="250" spans="1:10" s="25" customFormat="1" ht="24.95" customHeight="1" x14ac:dyDescent="0.25">
      <c r="A250" s="22"/>
      <c r="B250" s="23" t="s">
        <v>199</v>
      </c>
      <c r="C250" s="24">
        <f t="shared" ref="C250:J250" si="59">SUM(C243:C249)</f>
        <v>1634.53</v>
      </c>
      <c r="D250" s="24">
        <f t="shared" si="59"/>
        <v>742.14</v>
      </c>
      <c r="E250" s="24">
        <f t="shared" si="59"/>
        <v>133</v>
      </c>
      <c r="F250" s="24">
        <f t="shared" si="59"/>
        <v>32.44</v>
      </c>
      <c r="G250" s="24">
        <f t="shared" si="59"/>
        <v>0</v>
      </c>
      <c r="H250" s="24">
        <f t="shared" si="59"/>
        <v>0</v>
      </c>
      <c r="I250" s="24">
        <f t="shared" si="59"/>
        <v>194.67000000000002</v>
      </c>
      <c r="J250" s="24">
        <f t="shared" si="59"/>
        <v>37.94</v>
      </c>
    </row>
    <row r="251" spans="1:10" ht="24.95" customHeight="1" x14ac:dyDescent="0.25">
      <c r="A251" s="20">
        <v>8</v>
      </c>
      <c r="B251" s="21" t="s">
        <v>206</v>
      </c>
      <c r="C251" s="12">
        <v>927.42</v>
      </c>
      <c r="D251" s="12">
        <v>560.48</v>
      </c>
      <c r="E251" s="12">
        <v>0</v>
      </c>
      <c r="F251" s="12">
        <v>0</v>
      </c>
      <c r="G251" s="12">
        <v>0</v>
      </c>
      <c r="H251" s="12">
        <v>0</v>
      </c>
      <c r="I251" s="12">
        <v>66</v>
      </c>
      <c r="J251" s="13">
        <v>0</v>
      </c>
    </row>
    <row r="252" spans="1:10" ht="24.95" customHeight="1" x14ac:dyDescent="0.25">
      <c r="A252" s="20">
        <v>9</v>
      </c>
      <c r="B252" s="21" t="s">
        <v>207</v>
      </c>
      <c r="C252" s="12">
        <v>230</v>
      </c>
      <c r="D252" s="12">
        <v>45</v>
      </c>
      <c r="E252" s="12">
        <v>112</v>
      </c>
      <c r="F252" s="12">
        <v>0</v>
      </c>
      <c r="G252" s="12">
        <v>0</v>
      </c>
      <c r="H252" s="12">
        <v>0</v>
      </c>
      <c r="I252" s="12">
        <v>20</v>
      </c>
      <c r="J252" s="13">
        <v>0</v>
      </c>
    </row>
    <row r="253" spans="1:10" ht="24.95" customHeight="1" x14ac:dyDescent="0.25">
      <c r="A253" s="20">
        <v>10</v>
      </c>
      <c r="B253" s="21" t="s">
        <v>208</v>
      </c>
      <c r="C253" s="12">
        <v>375</v>
      </c>
      <c r="D253" s="12">
        <v>180</v>
      </c>
      <c r="E253" s="12">
        <v>150</v>
      </c>
      <c r="F253" s="12">
        <v>65</v>
      </c>
      <c r="G253" s="12">
        <v>0</v>
      </c>
      <c r="H253" s="12">
        <v>0</v>
      </c>
      <c r="I253" s="12">
        <v>80</v>
      </c>
      <c r="J253" s="13">
        <v>50.79</v>
      </c>
    </row>
    <row r="254" spans="1:10" ht="24.95" customHeight="1" x14ac:dyDescent="0.25">
      <c r="A254" s="20">
        <v>11</v>
      </c>
      <c r="B254" s="21" t="s">
        <v>209</v>
      </c>
      <c r="C254" s="12">
        <v>135</v>
      </c>
      <c r="D254" s="12">
        <v>10</v>
      </c>
      <c r="E254" s="12">
        <v>0</v>
      </c>
      <c r="F254" s="12">
        <v>0</v>
      </c>
      <c r="G254" s="12">
        <v>0</v>
      </c>
      <c r="H254" s="12">
        <v>0</v>
      </c>
      <c r="I254" s="12">
        <v>10</v>
      </c>
      <c r="J254" s="13">
        <v>0</v>
      </c>
    </row>
    <row r="255" spans="1:10" s="25" customFormat="1" ht="24.95" customHeight="1" x14ac:dyDescent="0.25">
      <c r="A255" s="22"/>
      <c r="B255" s="23" t="s">
        <v>206</v>
      </c>
      <c r="C255" s="24">
        <f t="shared" ref="C255:J255" si="60">SUM(C251:C254)</f>
        <v>1667.42</v>
      </c>
      <c r="D255" s="24">
        <f t="shared" si="60"/>
        <v>795.48</v>
      </c>
      <c r="E255" s="24">
        <f t="shared" si="60"/>
        <v>262</v>
      </c>
      <c r="F255" s="24">
        <f t="shared" si="60"/>
        <v>65</v>
      </c>
      <c r="G255" s="24">
        <f t="shared" si="60"/>
        <v>0</v>
      </c>
      <c r="H255" s="24">
        <f t="shared" si="60"/>
        <v>0</v>
      </c>
      <c r="I255" s="24">
        <f t="shared" si="60"/>
        <v>176</v>
      </c>
      <c r="J255" s="24">
        <f t="shared" si="60"/>
        <v>50.79</v>
      </c>
    </row>
    <row r="256" spans="1:10" ht="24.95" customHeight="1" x14ac:dyDescent="0.25">
      <c r="A256" s="20">
        <v>13</v>
      </c>
      <c r="B256" s="21" t="s">
        <v>210</v>
      </c>
      <c r="C256" s="12">
        <v>680</v>
      </c>
      <c r="D256" s="12">
        <v>255</v>
      </c>
      <c r="E256" s="12">
        <v>30</v>
      </c>
      <c r="F256" s="12">
        <v>0</v>
      </c>
      <c r="G256" s="12">
        <v>0</v>
      </c>
      <c r="H256" s="12">
        <v>0</v>
      </c>
      <c r="I256" s="12">
        <v>54.71</v>
      </c>
      <c r="J256" s="13">
        <v>69</v>
      </c>
    </row>
    <row r="257" spans="1:10" ht="24.95" customHeight="1" x14ac:dyDescent="0.25">
      <c r="A257" s="20">
        <v>14</v>
      </c>
      <c r="B257" s="21" t="s">
        <v>211</v>
      </c>
      <c r="C257" s="12">
        <v>100</v>
      </c>
      <c r="D257" s="12">
        <v>40</v>
      </c>
      <c r="E257" s="12">
        <v>0</v>
      </c>
      <c r="F257" s="12">
        <v>0</v>
      </c>
      <c r="G257" s="12">
        <v>0</v>
      </c>
      <c r="H257" s="12">
        <v>0</v>
      </c>
      <c r="I257" s="12">
        <v>0</v>
      </c>
      <c r="J257" s="13">
        <v>0</v>
      </c>
    </row>
    <row r="258" spans="1:10" s="25" customFormat="1" ht="24.95" customHeight="1" x14ac:dyDescent="0.25">
      <c r="A258" s="22"/>
      <c r="B258" s="23" t="s">
        <v>210</v>
      </c>
      <c r="C258" s="24">
        <f t="shared" ref="C258:J258" si="61">+C256+C257</f>
        <v>780</v>
      </c>
      <c r="D258" s="24">
        <f t="shared" si="61"/>
        <v>295</v>
      </c>
      <c r="E258" s="24">
        <f t="shared" si="61"/>
        <v>30</v>
      </c>
      <c r="F258" s="24">
        <f t="shared" si="61"/>
        <v>0</v>
      </c>
      <c r="G258" s="24">
        <f t="shared" si="61"/>
        <v>0</v>
      </c>
      <c r="H258" s="24">
        <f t="shared" si="61"/>
        <v>0</v>
      </c>
      <c r="I258" s="24">
        <f t="shared" si="61"/>
        <v>54.71</v>
      </c>
      <c r="J258" s="24">
        <f t="shared" si="61"/>
        <v>69</v>
      </c>
    </row>
    <row r="259" spans="1:10" ht="24.95" customHeight="1" x14ac:dyDescent="0.25">
      <c r="A259" s="20">
        <v>15</v>
      </c>
      <c r="B259" s="21" t="s">
        <v>212</v>
      </c>
      <c r="C259" s="12">
        <v>600</v>
      </c>
      <c r="D259" s="12">
        <v>538.44000000000005</v>
      </c>
      <c r="E259" s="12">
        <v>0</v>
      </c>
      <c r="F259" s="12">
        <v>0</v>
      </c>
      <c r="G259" s="12">
        <v>0</v>
      </c>
      <c r="H259" s="12">
        <v>0</v>
      </c>
      <c r="I259" s="12">
        <v>78.09</v>
      </c>
      <c r="J259" s="13">
        <v>31</v>
      </c>
    </row>
    <row r="260" spans="1:10" ht="24.95" customHeight="1" x14ac:dyDescent="0.25">
      <c r="A260" s="20">
        <v>16</v>
      </c>
      <c r="B260" s="21" t="s">
        <v>213</v>
      </c>
      <c r="C260" s="12">
        <v>80</v>
      </c>
      <c r="D260" s="12">
        <v>0</v>
      </c>
      <c r="E260" s="12">
        <v>0</v>
      </c>
      <c r="F260" s="12">
        <v>0</v>
      </c>
      <c r="G260" s="12">
        <v>0</v>
      </c>
      <c r="H260" s="12">
        <v>0</v>
      </c>
      <c r="I260" s="12">
        <v>0</v>
      </c>
      <c r="J260" s="13">
        <v>0</v>
      </c>
    </row>
    <row r="261" spans="1:10" ht="24.95" customHeight="1" x14ac:dyDescent="0.25">
      <c r="A261" s="20">
        <v>17</v>
      </c>
      <c r="B261" s="21" t="s">
        <v>214</v>
      </c>
      <c r="C261" s="12">
        <v>100</v>
      </c>
      <c r="D261" s="12">
        <v>0</v>
      </c>
      <c r="E261" s="12">
        <v>37</v>
      </c>
      <c r="F261" s="12">
        <v>0</v>
      </c>
      <c r="G261" s="12">
        <v>0</v>
      </c>
      <c r="H261" s="12">
        <v>0</v>
      </c>
      <c r="I261" s="12">
        <v>0</v>
      </c>
      <c r="J261" s="13">
        <v>0</v>
      </c>
    </row>
    <row r="262" spans="1:10" s="25" customFormat="1" ht="24.95" customHeight="1" x14ac:dyDescent="0.25">
      <c r="A262" s="22"/>
      <c r="B262" s="23" t="s">
        <v>215</v>
      </c>
      <c r="C262" s="24">
        <f t="shared" ref="C262:J262" si="62">+C261+C260+C259</f>
        <v>780</v>
      </c>
      <c r="D262" s="24">
        <f t="shared" si="62"/>
        <v>538.44000000000005</v>
      </c>
      <c r="E262" s="24">
        <f t="shared" si="62"/>
        <v>37</v>
      </c>
      <c r="F262" s="24">
        <f t="shared" si="62"/>
        <v>0</v>
      </c>
      <c r="G262" s="24">
        <f t="shared" si="62"/>
        <v>0</v>
      </c>
      <c r="H262" s="24">
        <f t="shared" si="62"/>
        <v>0</v>
      </c>
      <c r="I262" s="24">
        <f t="shared" si="62"/>
        <v>78.09</v>
      </c>
      <c r="J262" s="24">
        <f t="shared" si="62"/>
        <v>31</v>
      </c>
    </row>
    <row r="263" spans="1:10" ht="24.95" customHeight="1" x14ac:dyDescent="0.25">
      <c r="A263" s="20">
        <v>18</v>
      </c>
      <c r="B263" s="21" t="s">
        <v>216</v>
      </c>
      <c r="C263" s="12">
        <v>580</v>
      </c>
      <c r="D263" s="12">
        <v>300</v>
      </c>
      <c r="E263" s="12">
        <v>114.56</v>
      </c>
      <c r="F263" s="12">
        <v>0</v>
      </c>
      <c r="G263" s="12">
        <v>0</v>
      </c>
      <c r="H263" s="12">
        <v>0</v>
      </c>
      <c r="I263" s="12">
        <v>78</v>
      </c>
      <c r="J263" s="13">
        <v>16.79</v>
      </c>
    </row>
    <row r="264" spans="1:10" s="34" customFormat="1" ht="24.95" customHeight="1" x14ac:dyDescent="0.25">
      <c r="A264" s="30" t="s">
        <v>217</v>
      </c>
      <c r="B264" s="31" t="s">
        <v>218</v>
      </c>
      <c r="C264" s="33">
        <f t="shared" ref="C264:J264" si="63">+C263+C262+C258+C255+C250</f>
        <v>5441.95</v>
      </c>
      <c r="D264" s="33">
        <f t="shared" si="63"/>
        <v>2671.06</v>
      </c>
      <c r="E264" s="33">
        <f t="shared" si="63"/>
        <v>576.55999999999995</v>
      </c>
      <c r="F264" s="33">
        <f t="shared" si="63"/>
        <v>97.44</v>
      </c>
      <c r="G264" s="33">
        <f t="shared" si="63"/>
        <v>0</v>
      </c>
      <c r="H264" s="33">
        <f t="shared" si="63"/>
        <v>0</v>
      </c>
      <c r="I264" s="33">
        <f t="shared" si="63"/>
        <v>581.47</v>
      </c>
      <c r="J264" s="33">
        <f t="shared" si="63"/>
        <v>205.51999999999998</v>
      </c>
    </row>
    <row r="265" spans="1:10" ht="24.95" customHeight="1" x14ac:dyDescent="0.25">
      <c r="A265" s="20">
        <v>1</v>
      </c>
      <c r="B265" s="21" t="s">
        <v>219</v>
      </c>
      <c r="C265" s="12">
        <v>2313.0700000000002</v>
      </c>
      <c r="D265" s="12">
        <v>600</v>
      </c>
      <c r="E265" s="12">
        <v>0</v>
      </c>
      <c r="F265" s="12">
        <v>0</v>
      </c>
      <c r="G265" s="12">
        <v>0</v>
      </c>
      <c r="H265" s="12">
        <v>0</v>
      </c>
      <c r="I265" s="12">
        <v>50</v>
      </c>
      <c r="J265" s="13">
        <v>0</v>
      </c>
    </row>
    <row r="266" spans="1:10" ht="24.95" customHeight="1" x14ac:dyDescent="0.25">
      <c r="A266" s="20">
        <v>2</v>
      </c>
      <c r="B266" s="21" t="s">
        <v>220</v>
      </c>
      <c r="C266" s="12">
        <v>550</v>
      </c>
      <c r="D266" s="12">
        <v>120.89</v>
      </c>
      <c r="E266" s="12">
        <v>0</v>
      </c>
      <c r="F266" s="12">
        <v>0</v>
      </c>
      <c r="G266" s="12">
        <v>0</v>
      </c>
      <c r="H266" s="12">
        <v>0</v>
      </c>
      <c r="I266" s="12">
        <v>15.24</v>
      </c>
      <c r="J266" s="13">
        <v>8</v>
      </c>
    </row>
    <row r="267" spans="1:10" ht="24.95" customHeight="1" x14ac:dyDescent="0.25">
      <c r="A267" s="20">
        <v>3</v>
      </c>
      <c r="B267" s="21" t="s">
        <v>221</v>
      </c>
      <c r="C267" s="12">
        <v>1800</v>
      </c>
      <c r="D267" s="12">
        <v>500</v>
      </c>
      <c r="E267" s="12">
        <v>0</v>
      </c>
      <c r="F267" s="12">
        <v>0</v>
      </c>
      <c r="G267" s="12">
        <v>0</v>
      </c>
      <c r="H267" s="12">
        <v>0</v>
      </c>
      <c r="I267" s="12">
        <v>75</v>
      </c>
      <c r="J267" s="13">
        <v>10</v>
      </c>
    </row>
    <row r="268" spans="1:10" ht="24.95" customHeight="1" x14ac:dyDescent="0.25">
      <c r="A268" s="20">
        <v>4</v>
      </c>
      <c r="B268" s="21" t="s">
        <v>222</v>
      </c>
      <c r="C268" s="12">
        <v>568</v>
      </c>
      <c r="D268" s="12">
        <v>536</v>
      </c>
      <c r="E268" s="12">
        <v>0</v>
      </c>
      <c r="F268" s="12">
        <v>0</v>
      </c>
      <c r="G268" s="12">
        <v>37.799999999999997</v>
      </c>
      <c r="H268" s="12">
        <v>0</v>
      </c>
      <c r="I268" s="12">
        <v>115</v>
      </c>
      <c r="J268" s="13">
        <v>90</v>
      </c>
    </row>
    <row r="269" spans="1:10" ht="24.95" customHeight="1" x14ac:dyDescent="0.25">
      <c r="A269" s="20">
        <v>5</v>
      </c>
      <c r="B269" s="21" t="s">
        <v>223</v>
      </c>
      <c r="C269" s="12">
        <v>750</v>
      </c>
      <c r="D269" s="12">
        <v>70</v>
      </c>
      <c r="E269" s="12">
        <v>0</v>
      </c>
      <c r="F269" s="12">
        <v>0</v>
      </c>
      <c r="G269" s="12">
        <v>0</v>
      </c>
      <c r="H269" s="12">
        <v>0</v>
      </c>
      <c r="I269" s="12">
        <v>0</v>
      </c>
      <c r="J269" s="13">
        <v>0</v>
      </c>
    </row>
    <row r="270" spans="1:10" s="25" customFormat="1" ht="24.95" customHeight="1" x14ac:dyDescent="0.25">
      <c r="A270" s="27"/>
      <c r="B270" s="23" t="s">
        <v>222</v>
      </c>
      <c r="C270" s="38">
        <v>1318</v>
      </c>
      <c r="D270" s="38">
        <v>606</v>
      </c>
      <c r="E270" s="38">
        <v>0</v>
      </c>
      <c r="F270" s="38">
        <v>0</v>
      </c>
      <c r="G270" s="38">
        <v>37.799999999999997</v>
      </c>
      <c r="H270" s="38">
        <v>0</v>
      </c>
      <c r="I270" s="38">
        <v>115</v>
      </c>
      <c r="J270" s="38">
        <v>90</v>
      </c>
    </row>
    <row r="271" spans="1:10" ht="45.75" customHeight="1" x14ac:dyDescent="0.25">
      <c r="A271" s="20">
        <v>6</v>
      </c>
      <c r="B271" s="37" t="s">
        <v>224</v>
      </c>
      <c r="C271" s="12">
        <v>17735</v>
      </c>
      <c r="D271" s="12">
        <v>29102</v>
      </c>
      <c r="E271" s="12">
        <v>2272.89</v>
      </c>
      <c r="F271" s="12">
        <v>3108.11</v>
      </c>
      <c r="G271" s="12">
        <v>2635</v>
      </c>
      <c r="H271" s="12">
        <v>900</v>
      </c>
      <c r="I271" s="12">
        <v>4082</v>
      </c>
      <c r="J271" s="13">
        <v>1640</v>
      </c>
    </row>
    <row r="272" spans="1:10" s="34" customFormat="1" ht="24.95" customHeight="1" x14ac:dyDescent="0.25">
      <c r="A272" s="30" t="s">
        <v>225</v>
      </c>
      <c r="B272" s="31" t="s">
        <v>226</v>
      </c>
      <c r="C272" s="33">
        <f t="shared" ref="C272:J272" si="64">+C265+C266+C267+C270+C271</f>
        <v>23716.07</v>
      </c>
      <c r="D272" s="33">
        <f t="shared" si="64"/>
        <v>30928.89</v>
      </c>
      <c r="E272" s="33">
        <f t="shared" si="64"/>
        <v>2272.89</v>
      </c>
      <c r="F272" s="33">
        <f t="shared" si="64"/>
        <v>3108.11</v>
      </c>
      <c r="G272" s="33">
        <f t="shared" si="64"/>
        <v>2672.8</v>
      </c>
      <c r="H272" s="33">
        <f t="shared" si="64"/>
        <v>900</v>
      </c>
      <c r="I272" s="33">
        <f t="shared" si="64"/>
        <v>4337.24</v>
      </c>
      <c r="J272" s="33">
        <f t="shared" si="64"/>
        <v>1748</v>
      </c>
    </row>
    <row r="273" spans="1:10" ht="24.95" customHeight="1" x14ac:dyDescent="0.25">
      <c r="A273" s="20">
        <v>1</v>
      </c>
      <c r="B273" s="21" t="s">
        <v>227</v>
      </c>
      <c r="C273" s="12">
        <v>430</v>
      </c>
      <c r="D273" s="12">
        <v>20</v>
      </c>
      <c r="E273" s="12">
        <v>0</v>
      </c>
      <c r="F273" s="12">
        <v>0</v>
      </c>
      <c r="G273" s="12">
        <v>0</v>
      </c>
      <c r="H273" s="12">
        <v>0</v>
      </c>
      <c r="I273" s="12">
        <v>0</v>
      </c>
      <c r="J273" s="12">
        <v>0</v>
      </c>
    </row>
    <row r="274" spans="1:10" ht="24.95" customHeight="1" x14ac:dyDescent="0.25">
      <c r="A274" s="20">
        <v>2</v>
      </c>
      <c r="B274" s="21" t="s">
        <v>228</v>
      </c>
      <c r="C274" s="12">
        <v>828</v>
      </c>
      <c r="D274" s="12">
        <v>500</v>
      </c>
      <c r="E274" s="12">
        <v>0</v>
      </c>
      <c r="F274" s="12">
        <v>0</v>
      </c>
      <c r="G274" s="12">
        <v>250</v>
      </c>
      <c r="H274" s="12">
        <v>0</v>
      </c>
      <c r="I274" s="12">
        <v>372</v>
      </c>
      <c r="J274" s="13">
        <v>79</v>
      </c>
    </row>
    <row r="275" spans="1:10" ht="24.95" customHeight="1" x14ac:dyDescent="0.25">
      <c r="A275" s="20">
        <v>3</v>
      </c>
      <c r="B275" s="21" t="s">
        <v>229</v>
      </c>
      <c r="C275" s="12">
        <v>700</v>
      </c>
      <c r="D275" s="12">
        <v>250</v>
      </c>
      <c r="E275" s="12">
        <v>0</v>
      </c>
      <c r="F275" s="12">
        <v>0</v>
      </c>
      <c r="G275" s="12">
        <v>225</v>
      </c>
      <c r="H275" s="12">
        <v>130</v>
      </c>
      <c r="I275" s="12">
        <v>300</v>
      </c>
      <c r="J275" s="13">
        <v>100</v>
      </c>
    </row>
    <row r="276" spans="1:10" ht="24.95" customHeight="1" x14ac:dyDescent="0.25">
      <c r="A276" s="20">
        <v>4</v>
      </c>
      <c r="B276" s="21" t="s">
        <v>230</v>
      </c>
      <c r="C276" s="12">
        <v>928.48</v>
      </c>
      <c r="D276" s="12">
        <v>450</v>
      </c>
      <c r="E276" s="12">
        <v>0</v>
      </c>
      <c r="F276" s="12">
        <v>0</v>
      </c>
      <c r="G276" s="12">
        <v>100</v>
      </c>
      <c r="H276" s="12">
        <v>0</v>
      </c>
      <c r="I276" s="12">
        <v>250</v>
      </c>
      <c r="J276" s="13">
        <v>0</v>
      </c>
    </row>
    <row r="277" spans="1:10" ht="24.95" customHeight="1" x14ac:dyDescent="0.25">
      <c r="A277" s="20">
        <v>5</v>
      </c>
      <c r="B277" s="21" t="s">
        <v>231</v>
      </c>
      <c r="C277" s="12">
        <v>700</v>
      </c>
      <c r="D277" s="12">
        <v>500</v>
      </c>
      <c r="E277" s="12">
        <v>0</v>
      </c>
      <c r="F277" s="12">
        <v>0</v>
      </c>
      <c r="G277" s="12">
        <v>200</v>
      </c>
      <c r="H277" s="12">
        <v>198</v>
      </c>
      <c r="I277" s="12">
        <v>320.36</v>
      </c>
      <c r="J277" s="13">
        <v>70</v>
      </c>
    </row>
    <row r="278" spans="1:10" ht="24.95" customHeight="1" x14ac:dyDescent="0.25">
      <c r="A278" s="20">
        <v>6</v>
      </c>
      <c r="B278" s="21" t="s">
        <v>232</v>
      </c>
      <c r="C278" s="12">
        <v>600</v>
      </c>
      <c r="D278" s="12">
        <v>200</v>
      </c>
      <c r="E278" s="12">
        <v>0</v>
      </c>
      <c r="F278" s="12">
        <v>0</v>
      </c>
      <c r="G278" s="12">
        <v>150</v>
      </c>
      <c r="H278" s="12">
        <v>75</v>
      </c>
      <c r="I278" s="12">
        <v>320</v>
      </c>
      <c r="J278" s="13">
        <v>170</v>
      </c>
    </row>
    <row r="279" spans="1:10" ht="24.95" customHeight="1" x14ac:dyDescent="0.25">
      <c r="A279" s="20">
        <v>7</v>
      </c>
      <c r="B279" s="21" t="s">
        <v>233</v>
      </c>
      <c r="C279" s="12">
        <v>0</v>
      </c>
      <c r="D279" s="12">
        <v>0</v>
      </c>
      <c r="E279" s="12">
        <v>1109</v>
      </c>
      <c r="F279" s="12">
        <v>150</v>
      </c>
      <c r="G279" s="12">
        <v>0</v>
      </c>
      <c r="H279" s="12">
        <v>0</v>
      </c>
      <c r="I279" s="12">
        <v>0</v>
      </c>
      <c r="J279" s="13">
        <v>0</v>
      </c>
    </row>
    <row r="280" spans="1:10" ht="24.95" customHeight="1" x14ac:dyDescent="0.25">
      <c r="A280" s="20">
        <v>8</v>
      </c>
      <c r="B280" s="21" t="s">
        <v>234</v>
      </c>
      <c r="C280" s="12">
        <v>0</v>
      </c>
      <c r="D280" s="12">
        <v>0</v>
      </c>
      <c r="E280" s="12">
        <v>1109</v>
      </c>
      <c r="F280" s="12">
        <v>150</v>
      </c>
      <c r="G280" s="12">
        <v>0</v>
      </c>
      <c r="H280" s="12">
        <v>0</v>
      </c>
      <c r="I280" s="12">
        <v>0</v>
      </c>
      <c r="J280" s="13">
        <v>0</v>
      </c>
    </row>
    <row r="281" spans="1:10" ht="24.95" customHeight="1" x14ac:dyDescent="0.25">
      <c r="A281" s="20">
        <v>9</v>
      </c>
      <c r="B281" s="21" t="s">
        <v>235</v>
      </c>
      <c r="C281" s="12">
        <v>800</v>
      </c>
      <c r="D281" s="12">
        <v>660</v>
      </c>
      <c r="E281" s="12">
        <v>0</v>
      </c>
      <c r="F281" s="12">
        <v>0</v>
      </c>
      <c r="G281" s="12">
        <v>385.16</v>
      </c>
      <c r="H281" s="12">
        <v>112</v>
      </c>
      <c r="I281" s="12">
        <v>0</v>
      </c>
      <c r="J281" s="13">
        <v>0</v>
      </c>
    </row>
    <row r="282" spans="1:10" ht="24.95" customHeight="1" x14ac:dyDescent="0.25">
      <c r="A282" s="20">
        <v>10</v>
      </c>
      <c r="B282" s="21" t="s">
        <v>236</v>
      </c>
      <c r="C282" s="12">
        <v>828</v>
      </c>
      <c r="D282" s="12">
        <v>660</v>
      </c>
      <c r="E282" s="12">
        <v>0</v>
      </c>
      <c r="F282" s="12">
        <v>0</v>
      </c>
      <c r="G282" s="12">
        <v>350</v>
      </c>
      <c r="H282" s="12">
        <v>0</v>
      </c>
      <c r="I282" s="12">
        <v>0</v>
      </c>
      <c r="J282" s="13">
        <v>0</v>
      </c>
    </row>
    <row r="283" spans="1:10" ht="24.95" customHeight="1" x14ac:dyDescent="0.25">
      <c r="A283" s="20">
        <v>11</v>
      </c>
      <c r="B283" s="21" t="s">
        <v>237</v>
      </c>
      <c r="C283" s="12">
        <v>800</v>
      </c>
      <c r="D283" s="12">
        <v>500</v>
      </c>
      <c r="E283" s="12">
        <v>0</v>
      </c>
      <c r="F283" s="12">
        <v>0</v>
      </c>
      <c r="G283" s="12">
        <v>100</v>
      </c>
      <c r="H283" s="12">
        <v>60</v>
      </c>
      <c r="I283" s="12">
        <v>380</v>
      </c>
      <c r="J283" s="13">
        <v>170</v>
      </c>
    </row>
    <row r="284" spans="1:10" ht="24.95" customHeight="1" x14ac:dyDescent="0.25">
      <c r="A284" s="20">
        <v>12</v>
      </c>
      <c r="B284" s="21" t="s">
        <v>238</v>
      </c>
      <c r="C284" s="12">
        <v>600</v>
      </c>
      <c r="D284" s="12">
        <v>300</v>
      </c>
      <c r="E284" s="12">
        <v>0</v>
      </c>
      <c r="F284" s="12">
        <v>0</v>
      </c>
      <c r="G284" s="12">
        <v>130</v>
      </c>
      <c r="H284" s="12">
        <v>16</v>
      </c>
      <c r="I284" s="12">
        <v>350</v>
      </c>
      <c r="J284" s="13">
        <v>100</v>
      </c>
    </row>
    <row r="285" spans="1:10" ht="24.95" customHeight="1" x14ac:dyDescent="0.25">
      <c r="A285" s="20">
        <v>13</v>
      </c>
      <c r="B285" s="21" t="s">
        <v>239</v>
      </c>
      <c r="C285" s="12">
        <v>450</v>
      </c>
      <c r="D285" s="12">
        <v>0</v>
      </c>
      <c r="E285" s="12">
        <v>0</v>
      </c>
      <c r="F285" s="12">
        <v>0</v>
      </c>
      <c r="G285" s="12">
        <v>0</v>
      </c>
      <c r="H285" s="12">
        <v>0</v>
      </c>
      <c r="I285" s="12">
        <v>0</v>
      </c>
      <c r="J285" s="12">
        <v>0</v>
      </c>
    </row>
    <row r="286" spans="1:10" ht="24.95" customHeight="1" x14ac:dyDescent="0.25">
      <c r="A286" s="20">
        <v>14</v>
      </c>
      <c r="B286" s="21" t="s">
        <v>240</v>
      </c>
      <c r="C286" s="12">
        <v>560</v>
      </c>
      <c r="D286" s="12">
        <v>0</v>
      </c>
      <c r="E286" s="12">
        <v>20</v>
      </c>
      <c r="F286" s="12">
        <v>33</v>
      </c>
      <c r="G286" s="12">
        <v>33</v>
      </c>
      <c r="H286" s="12">
        <v>16</v>
      </c>
      <c r="I286" s="12">
        <v>0</v>
      </c>
      <c r="J286" s="12">
        <v>0</v>
      </c>
    </row>
    <row r="287" spans="1:10" ht="24.95" customHeight="1" x14ac:dyDescent="0.25">
      <c r="A287" s="20">
        <v>15</v>
      </c>
      <c r="B287" s="21" t="s">
        <v>241</v>
      </c>
      <c r="C287" s="12">
        <v>67</v>
      </c>
      <c r="D287" s="12">
        <v>0</v>
      </c>
      <c r="E287" s="12">
        <v>0</v>
      </c>
      <c r="F287" s="12">
        <v>0</v>
      </c>
      <c r="G287" s="12">
        <v>0</v>
      </c>
      <c r="H287" s="12">
        <v>0</v>
      </c>
      <c r="I287" s="12">
        <v>0</v>
      </c>
      <c r="J287" s="12">
        <v>0</v>
      </c>
    </row>
    <row r="288" spans="1:10" ht="24.95" customHeight="1" x14ac:dyDescent="0.25">
      <c r="A288" s="20">
        <v>16</v>
      </c>
      <c r="B288" s="8" t="s">
        <v>242</v>
      </c>
      <c r="C288" s="12">
        <v>9</v>
      </c>
      <c r="D288" s="12">
        <v>0</v>
      </c>
      <c r="E288" s="12">
        <v>0</v>
      </c>
      <c r="F288" s="12">
        <v>0</v>
      </c>
      <c r="G288" s="12">
        <v>0</v>
      </c>
      <c r="H288" s="12">
        <v>0</v>
      </c>
      <c r="I288" s="12">
        <v>0</v>
      </c>
      <c r="J288" s="12">
        <v>0</v>
      </c>
    </row>
    <row r="289" spans="1:11" s="34" customFormat="1" ht="33" customHeight="1" x14ac:dyDescent="0.25">
      <c r="A289" s="30" t="s">
        <v>243</v>
      </c>
      <c r="B289" s="31" t="s">
        <v>244</v>
      </c>
      <c r="C289" s="33">
        <f t="shared" ref="C289:J289" si="65">SUM(C273:C288)</f>
        <v>8300.48</v>
      </c>
      <c r="D289" s="33">
        <f t="shared" si="65"/>
        <v>4040</v>
      </c>
      <c r="E289" s="33">
        <f t="shared" si="65"/>
        <v>2238</v>
      </c>
      <c r="F289" s="33">
        <f t="shared" si="65"/>
        <v>333</v>
      </c>
      <c r="G289" s="33">
        <f t="shared" si="65"/>
        <v>1923.16</v>
      </c>
      <c r="H289" s="33">
        <f t="shared" si="65"/>
        <v>607</v>
      </c>
      <c r="I289" s="33">
        <f t="shared" si="65"/>
        <v>2292.36</v>
      </c>
      <c r="J289" s="33">
        <f t="shared" si="65"/>
        <v>689</v>
      </c>
    </row>
    <row r="290" spans="1:11" s="34" customFormat="1" ht="27.75" customHeight="1" x14ac:dyDescent="0.25">
      <c r="A290" s="39"/>
      <c r="B290" s="40" t="s">
        <v>245</v>
      </c>
      <c r="C290" s="32">
        <f t="shared" ref="C290:J290" si="66">C289+C272+C264+C242+C225+C186+C139+C93</f>
        <v>147473.7782</v>
      </c>
      <c r="D290" s="32">
        <f t="shared" si="66"/>
        <v>85914</v>
      </c>
      <c r="E290" s="32">
        <f t="shared" si="66"/>
        <v>19157.16</v>
      </c>
      <c r="F290" s="32">
        <f t="shared" si="66"/>
        <v>7466.84</v>
      </c>
      <c r="G290" s="32">
        <f t="shared" si="66"/>
        <v>10732.0728</v>
      </c>
      <c r="H290" s="32">
        <f t="shared" si="66"/>
        <v>2202.0700000000002</v>
      </c>
      <c r="I290" s="32">
        <f t="shared" si="66"/>
        <v>19652.842000000001</v>
      </c>
      <c r="J290" s="32">
        <f t="shared" si="66"/>
        <v>5204.24</v>
      </c>
      <c r="K290" s="45"/>
    </row>
    <row r="291" spans="1:11" ht="23.25" customHeight="1" x14ac:dyDescent="0.25">
      <c r="C291" s="43"/>
      <c r="D291" s="43"/>
      <c r="E291" s="43"/>
      <c r="F291" s="43"/>
      <c r="G291" s="43"/>
      <c r="H291" s="43"/>
      <c r="I291" s="43"/>
      <c r="J291" s="43"/>
      <c r="K291" s="43"/>
    </row>
    <row r="292" spans="1:11" ht="20.100000000000001" customHeight="1" x14ac:dyDescent="0.25">
      <c r="D292" s="43"/>
      <c r="E292" s="43"/>
      <c r="H292" s="43"/>
      <c r="I292" s="43"/>
      <c r="J292" s="43"/>
    </row>
    <row r="293" spans="1:11" ht="20.100000000000001" customHeight="1" x14ac:dyDescent="0.25">
      <c r="G293" s="44"/>
      <c r="I293" s="43"/>
      <c r="J293" s="43"/>
    </row>
    <row r="297" spans="1:11" ht="20.100000000000001" customHeight="1" x14ac:dyDescent="0.25">
      <c r="G297" s="43"/>
    </row>
  </sheetData>
  <sheetProtection selectLockedCells="1" selectUnlockedCells="1"/>
  <autoFilter ref="A7:J293"/>
  <mergeCells count="6">
    <mergeCell ref="C4:D4"/>
    <mergeCell ref="E4:F4"/>
    <mergeCell ref="G4:H4"/>
    <mergeCell ref="I4:J4"/>
    <mergeCell ref="A2:B2"/>
    <mergeCell ref="C3:J3"/>
  </mergeCells>
  <conditionalFormatting sqref="C10:J10 C13:J13 C16:J16 C19:J19 C33:J33 C37:J37 C40:J40 C43:J43 C47:J47 C52:J52 C55:J55 C59:J59 C62:J62 C67:J67 C70:J70 C73:J73 C76:J76 C80:J80 C84:J84 C87:J87 C90:J90 C143:J143 C146:J146 C149:J149 C159:J159 C163:J163 C167:J167 C171:J171 C176:J176 C181:J181 C188:J188 C192:J192 C196:J196 C206:J206 C210:J210 C214:J214 C218:J218 C222:J222 C228:J228 C236:J236 C240:J240 C250:J250 C255:J255 C258:J258 C262:J262 C270:J270 C93:J93 C185:J186 C242:J242 C264:J264 C272:J272 C97:J97 C102:J102 C105:J105 C108:J108 C111:J111 C114:J114 C117:J117 C121:J121 C126:J126 C129:J129 C138:J139">
    <cfRule type="containsText" dxfId="2" priority="3" operator="containsText" text="00.000">
      <formula>NOT(ISERROR(SEARCH("00.000",C10)))</formula>
    </cfRule>
  </conditionalFormatting>
  <conditionalFormatting sqref="C28:J28">
    <cfRule type="containsText" dxfId="1" priority="2" operator="containsText" text="00.000">
      <formula>NOT(ISERROR(SEARCH("00.000",C28)))</formula>
    </cfRule>
  </conditionalFormatting>
  <conditionalFormatting sqref="C225:J225 C289:J289">
    <cfRule type="containsText" dxfId="0" priority="1" operator="containsText" text="00.000">
      <formula>NOT(ISERROR(SEARCH("00.000",C225)))</formula>
    </cfRule>
  </conditionalFormatting>
  <printOptions horizontalCentered="1" gridLines="1"/>
  <pageMargins left="0" right="0" top="0.51181102362204722" bottom="0.51181102362204722" header="0.31496062992125984" footer="0.31496062992125984"/>
  <pageSetup paperSize="9" scale="52" orientation="landscape" r:id="rId1"/>
  <rowBreaks count="13" manualBreakCount="13">
    <brk id="27" max="116" man="1"/>
    <brk id="49" max="116" man="1"/>
    <brk id="73" max="116" man="1"/>
    <brk id="93" max="116" man="1"/>
    <brk id="119" max="116" man="1"/>
    <brk id="139" max="116" man="1"/>
    <brk id="173" max="116" man="1"/>
    <brk id="192" max="116" man="1"/>
    <brk id="212" max="116" man="1"/>
    <brk id="225" max="116" man="1"/>
    <brk id="231" max="116" man="1"/>
    <brk id="250" max="116" man="1"/>
    <brk id="272" max="11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BE 2025-26 SCHEME Main Sheet</vt:lpstr>
      <vt:lpstr>'BE 2025-26 SCHEME Main Sheet'!Print_Area</vt:lpstr>
      <vt:lpstr>'BE 2025-26 SCHEME Main Sheet'!Print_Titles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2025-05-07T09:00:14Z</dcterms:created>
  <dcterms:modified xsi:type="dcterms:W3CDTF">2025-05-07T09:03:26Z</dcterms:modified>
</cp:coreProperties>
</file>