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650"/>
  </bookViews>
  <sheets>
    <sheet name="RELEASE OSP" sheetId="13" r:id="rId1"/>
    <sheet name="ARYA FARMER BREAK UP" sheetId="12" r:id="rId2"/>
  </sheets>
  <definedNames>
    <definedName name="_xlnm.Print_Area" localSheetId="0">'RELEASE OSP'!$A$1:$AG$231</definedName>
    <definedName name="_xlnm.Print_Titles" localSheetId="0">'RELEASE OSP'!$A:$B,'RELEASE OSP'!$1:$6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6" i="13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A223"/>
  <c r="AB223"/>
  <c r="AC223"/>
  <c r="AD223"/>
  <c r="AE223"/>
  <c r="AF223"/>
  <c r="AG223"/>
  <c r="AH223"/>
  <c r="AI223"/>
  <c r="AJ223"/>
  <c r="AK223"/>
  <c r="AL223"/>
  <c r="AM223"/>
  <c r="AN223"/>
  <c r="AO223"/>
  <c r="AP223"/>
  <c r="AK221" l="1"/>
  <c r="AL221"/>
  <c r="AM221"/>
  <c r="AN221"/>
  <c r="AO221"/>
  <c r="AP221"/>
  <c r="AQ221"/>
  <c r="AR221"/>
  <c r="AS221"/>
  <c r="AA221"/>
  <c r="AB221"/>
  <c r="AC221"/>
  <c r="AD221"/>
  <c r="AE221"/>
  <c r="AF221"/>
  <c r="AG221"/>
  <c r="AH221"/>
  <c r="AI221"/>
  <c r="AJ221"/>
  <c r="AS189"/>
  <c r="AT189"/>
  <c r="AU189"/>
  <c r="AV189"/>
  <c r="AW189"/>
  <c r="AG187"/>
  <c r="AG189" s="1"/>
  <c r="AP187"/>
  <c r="AP189" s="1"/>
  <c r="AQ187"/>
  <c r="AQ189" s="1"/>
  <c r="AR187"/>
  <c r="AR189" s="1"/>
  <c r="AF183"/>
  <c r="AG183"/>
  <c r="AP183"/>
  <c r="AP178"/>
  <c r="AQ178"/>
  <c r="AR178"/>
  <c r="AS178"/>
  <c r="AF178"/>
  <c r="AG178"/>
  <c r="AF174"/>
  <c r="AG174"/>
  <c r="AF171"/>
  <c r="AG171"/>
  <c r="AP171"/>
  <c r="AQ171"/>
  <c r="AR171"/>
  <c r="AS171"/>
  <c r="AT171"/>
  <c r="AU171"/>
  <c r="AV171"/>
  <c r="AW171"/>
  <c r="AF166"/>
  <c r="AG166"/>
  <c r="AP166"/>
  <c r="AQ166"/>
  <c r="AS166"/>
  <c r="AP143"/>
  <c r="AQ143"/>
  <c r="AR143"/>
  <c r="AS143"/>
  <c r="AC143"/>
  <c r="AF143"/>
  <c r="AG143"/>
  <c r="AF52"/>
  <c r="AG52"/>
  <c r="AG43"/>
  <c r="AG40"/>
  <c r="AG35"/>
  <c r="AG31"/>
  <c r="AD8"/>
  <c r="AD20"/>
  <c r="AD24"/>
  <c r="AD23"/>
  <c r="AB45"/>
  <c r="AB30"/>
  <c r="AB24"/>
  <c r="AB23"/>
  <c r="AB21"/>
  <c r="AB20"/>
  <c r="AA8"/>
  <c r="AA51"/>
  <c r="AA39"/>
  <c r="AA46"/>
  <c r="AA12"/>
  <c r="AA21"/>
  <c r="AA20"/>
  <c r="AA23"/>
  <c r="AA18"/>
  <c r="AA17"/>
  <c r="AF180" l="1"/>
  <c r="AG180"/>
  <c r="AA202"/>
  <c r="Z211"/>
  <c r="Z212"/>
  <c r="Z213"/>
  <c r="Z214"/>
  <c r="Z210"/>
  <c r="Z209"/>
  <c r="Z208"/>
  <c r="Z215"/>
  <c r="Z216"/>
  <c r="Z217"/>
  <c r="Z218"/>
  <c r="Z219"/>
  <c r="AA203"/>
  <c r="AA206"/>
  <c r="AA207"/>
  <c r="AA208"/>
  <c r="AA209"/>
  <c r="AA210"/>
  <c r="AA211"/>
  <c r="AA212"/>
  <c r="AA213"/>
  <c r="AA214"/>
  <c r="AA215"/>
  <c r="AA216"/>
  <c r="AA217"/>
  <c r="AA218"/>
  <c r="AA219"/>
  <c r="AA193"/>
  <c r="AA194"/>
  <c r="AA195"/>
  <c r="AA196"/>
  <c r="AA197"/>
  <c r="AA198"/>
  <c r="AA199"/>
  <c r="AA200"/>
  <c r="AA201"/>
  <c r="AA192"/>
  <c r="AA243"/>
  <c r="L13" i="12"/>
  <c r="AP52" i="13"/>
  <c r="AT52"/>
  <c r="AU52"/>
  <c r="AV52"/>
  <c r="AW52"/>
  <c r="AX52"/>
  <c r="AY52"/>
  <c r="AZ52"/>
  <c r="AP43"/>
  <c r="AT43"/>
  <c r="AU43"/>
  <c r="AV43"/>
  <c r="AW43"/>
  <c r="AX43"/>
  <c r="AY43"/>
  <c r="AZ43"/>
  <c r="BA43"/>
  <c r="AP40"/>
  <c r="AT40"/>
  <c r="AU40"/>
  <c r="AV40"/>
  <c r="AW40"/>
  <c r="AX40"/>
  <c r="AY40"/>
  <c r="AZ40"/>
  <c r="AT35"/>
  <c r="AU35"/>
  <c r="AV35"/>
  <c r="AT31"/>
  <c r="AU31"/>
  <c r="AV31"/>
  <c r="AW31"/>
  <c r="AX31"/>
  <c r="AY31"/>
  <c r="AZ31"/>
  <c r="BA31"/>
  <c r="AT28"/>
  <c r="AU28"/>
  <c r="AV28"/>
  <c r="AW28"/>
  <c r="AT25"/>
  <c r="AU25"/>
  <c r="AV25"/>
  <c r="AW25"/>
  <c r="AX25"/>
  <c r="AY25"/>
  <c r="AZ25"/>
  <c r="AT22"/>
  <c r="AU22"/>
  <c r="AV22"/>
  <c r="AW22"/>
  <c r="AT19"/>
  <c r="AU19"/>
  <c r="AV19"/>
  <c r="AW19"/>
  <c r="AT11"/>
  <c r="AG22"/>
  <c r="AP22"/>
  <c r="AX22"/>
  <c r="AF25"/>
  <c r="AF28"/>
  <c r="AF31"/>
  <c r="AF35"/>
  <c r="AF40"/>
  <c r="AF43"/>
  <c r="AF57"/>
  <c r="AF60"/>
  <c r="AF64"/>
  <c r="AF74"/>
  <c r="AF78"/>
  <c r="AF82"/>
  <c r="AF86"/>
  <c r="AF92"/>
  <c r="AF97"/>
  <c r="AF102"/>
  <c r="AF105"/>
  <c r="AF109"/>
  <c r="AF113"/>
  <c r="AF123"/>
  <c r="AF127"/>
  <c r="AF131"/>
  <c r="AF135"/>
  <c r="AF139"/>
  <c r="AF146"/>
  <c r="AF153"/>
  <c r="AF156"/>
  <c r="AF187"/>
  <c r="AF189" s="1"/>
  <c r="AF191"/>
  <c r="AF103" l="1"/>
  <c r="AV53"/>
  <c r="AT53"/>
  <c r="AU53"/>
  <c r="AW53"/>
  <c r="AF141"/>
  <c r="AF158"/>
  <c r="AP35"/>
  <c r="AP31"/>
  <c r="AP28"/>
  <c r="AP25"/>
  <c r="AY22"/>
  <c r="AZ22"/>
  <c r="AP19"/>
  <c r="AE49"/>
  <c r="AC46"/>
  <c r="AB14"/>
  <c r="AB13"/>
  <c r="Z38"/>
  <c r="Z42"/>
  <c r="Z45"/>
  <c r="Z51"/>
  <c r="AC164"/>
  <c r="AB161"/>
  <c r="AA160"/>
  <c r="AA161"/>
  <c r="AA162"/>
  <c r="AA163"/>
  <c r="AA164"/>
  <c r="AA165"/>
  <c r="AA159"/>
  <c r="Z172"/>
  <c r="Z167"/>
  <c r="Z151"/>
  <c r="Z147"/>
  <c r="Z144"/>
  <c r="AE151"/>
  <c r="AE147"/>
  <c r="AE144"/>
  <c r="AC154"/>
  <c r="AC147"/>
  <c r="Z157"/>
  <c r="Z154"/>
  <c r="Z155"/>
  <c r="Z145"/>
  <c r="Z148"/>
  <c r="Z149"/>
  <c r="Z150"/>
  <c r="Z152"/>
  <c r="AG156"/>
  <c r="AP156"/>
  <c r="AQ156"/>
  <c r="AR156"/>
  <c r="AS156"/>
  <c r="AT156"/>
  <c r="AU156"/>
  <c r="AV156"/>
  <c r="AW156"/>
  <c r="AG153"/>
  <c r="AP153"/>
  <c r="AQ153"/>
  <c r="AR153"/>
  <c r="AS153"/>
  <c r="AG146"/>
  <c r="AP146"/>
  <c r="AQ146"/>
  <c r="AR146"/>
  <c r="AS146"/>
  <c r="AT146"/>
  <c r="AE140"/>
  <c r="AC137"/>
  <c r="AA110"/>
  <c r="AA104"/>
  <c r="AA105" s="1"/>
  <c r="Z124"/>
  <c r="Z140"/>
  <c r="AG139"/>
  <c r="AP139"/>
  <c r="AQ139"/>
  <c r="AR139"/>
  <c r="AS139"/>
  <c r="AT139"/>
  <c r="AG135"/>
  <c r="AP135"/>
  <c r="AQ135"/>
  <c r="AR135"/>
  <c r="AS135"/>
  <c r="AT135"/>
  <c r="AG131"/>
  <c r="AP131"/>
  <c r="AQ131"/>
  <c r="AG127"/>
  <c r="AP127"/>
  <c r="AQ127"/>
  <c r="AR127"/>
  <c r="AS127"/>
  <c r="AT127"/>
  <c r="AG123"/>
  <c r="AP123"/>
  <c r="AQ123"/>
  <c r="AR123"/>
  <c r="AS123"/>
  <c r="AT123"/>
  <c r="AU123"/>
  <c r="AV123"/>
  <c r="AG113"/>
  <c r="AP113"/>
  <c r="AQ113"/>
  <c r="AG109"/>
  <c r="AP109"/>
  <c r="AQ109"/>
  <c r="AG105"/>
  <c r="AP105"/>
  <c r="AQ105"/>
  <c r="AR105"/>
  <c r="AC84"/>
  <c r="AA98"/>
  <c r="AA54"/>
  <c r="AA61"/>
  <c r="AA65"/>
  <c r="Z99"/>
  <c r="Z54"/>
  <c r="Z75"/>
  <c r="Z65"/>
  <c r="AG102"/>
  <c r="AP102"/>
  <c r="AQ102"/>
  <c r="AR102"/>
  <c r="AS102"/>
  <c r="AT102"/>
  <c r="AU102"/>
  <c r="AV102"/>
  <c r="AG97"/>
  <c r="AP97"/>
  <c r="AQ97"/>
  <c r="AR97"/>
  <c r="AS97"/>
  <c r="AT97"/>
  <c r="AU97"/>
  <c r="AV97"/>
  <c r="AG92"/>
  <c r="AP92"/>
  <c r="AQ92"/>
  <c r="AR92"/>
  <c r="AG86"/>
  <c r="AP86"/>
  <c r="AQ86"/>
  <c r="AR86"/>
  <c r="AS86"/>
  <c r="AT86"/>
  <c r="AU86"/>
  <c r="AV86"/>
  <c r="AG82"/>
  <c r="AP82"/>
  <c r="AQ82"/>
  <c r="AG78"/>
  <c r="AP78"/>
  <c r="AQ78"/>
  <c r="AR78"/>
  <c r="AG74"/>
  <c r="AP74"/>
  <c r="AQ74"/>
  <c r="AG64"/>
  <c r="AP64"/>
  <c r="AG60"/>
  <c r="AP60"/>
  <c r="AG57"/>
  <c r="AP57"/>
  <c r="Z202"/>
  <c r="Z199"/>
  <c r="Z194"/>
  <c r="Z195"/>
  <c r="Z196"/>
  <c r="Z197"/>
  <c r="Z198"/>
  <c r="Z200"/>
  <c r="Z201"/>
  <c r="Z203"/>
  <c r="Z193"/>
  <c r="AR216"/>
  <c r="J8" i="12"/>
  <c r="M7"/>
  <c r="K4"/>
  <c r="K5"/>
  <c r="K6"/>
  <c r="K7"/>
  <c r="K8"/>
  <c r="K9"/>
  <c r="K10"/>
  <c r="K11"/>
  <c r="K12"/>
  <c r="K13"/>
  <c r="K14"/>
  <c r="K3"/>
  <c r="M4"/>
  <c r="M5"/>
  <c r="M6"/>
  <c r="M8"/>
  <c r="M9"/>
  <c r="M10"/>
  <c r="M11"/>
  <c r="M12"/>
  <c r="M13"/>
  <c r="M14"/>
  <c r="M3"/>
  <c r="L4"/>
  <c r="L5"/>
  <c r="L6"/>
  <c r="L7"/>
  <c r="L8"/>
  <c r="L9"/>
  <c r="L10"/>
  <c r="L11"/>
  <c r="L12"/>
  <c r="L14"/>
  <c r="L3"/>
  <c r="J4"/>
  <c r="J5"/>
  <c r="J6"/>
  <c r="J7"/>
  <c r="J9"/>
  <c r="J10"/>
  <c r="J11"/>
  <c r="J12"/>
  <c r="J13"/>
  <c r="J14"/>
  <c r="J3"/>
  <c r="Z192" i="13"/>
  <c r="AR194"/>
  <c r="AC199"/>
  <c r="AC198"/>
  <c r="AC193"/>
  <c r="AC194"/>
  <c r="AC195"/>
  <c r="AC196"/>
  <c r="AC197"/>
  <c r="AC200"/>
  <c r="AC201"/>
  <c r="AC202"/>
  <c r="AC203"/>
  <c r="AC204"/>
  <c r="AC205"/>
  <c r="AC206"/>
  <c r="AC207"/>
  <c r="AC208"/>
  <c r="AC209"/>
  <c r="AC210"/>
  <c r="AC211"/>
  <c r="AC212"/>
  <c r="AC213"/>
  <c r="AC214"/>
  <c r="AC215"/>
  <c r="AC216"/>
  <c r="AC217"/>
  <c r="AC218"/>
  <c r="AC219"/>
  <c r="AC220"/>
  <c r="AC192"/>
  <c r="AB199"/>
  <c r="AB198"/>
  <c r="AB193"/>
  <c r="AB194"/>
  <c r="AB195"/>
  <c r="AB196"/>
  <c r="AB197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192"/>
  <c r="AE202"/>
  <c r="AE194"/>
  <c r="AE195"/>
  <c r="AE196"/>
  <c r="AE197"/>
  <c r="AE198"/>
  <c r="AE199"/>
  <c r="AE200"/>
  <c r="AE201"/>
  <c r="AE193"/>
  <c r="AE203"/>
  <c r="AE204"/>
  <c r="AE205"/>
  <c r="AE206"/>
  <c r="AE207"/>
  <c r="AE208"/>
  <c r="AE209"/>
  <c r="AE210"/>
  <c r="AE211"/>
  <c r="AE212"/>
  <c r="AE213"/>
  <c r="AE214"/>
  <c r="AE215"/>
  <c r="AE216"/>
  <c r="AE217"/>
  <c r="AE218"/>
  <c r="AE219"/>
  <c r="AE220"/>
  <c r="AE192"/>
  <c r="AD193"/>
  <c r="AD194"/>
  <c r="AD195"/>
  <c r="AD196"/>
  <c r="AD197"/>
  <c r="AD198"/>
  <c r="AD199"/>
  <c r="AD200"/>
  <c r="AD201"/>
  <c r="AD202"/>
  <c r="AD203"/>
  <c r="AD204"/>
  <c r="AD205"/>
  <c r="AD206"/>
  <c r="AD207"/>
  <c r="AD208"/>
  <c r="AD209"/>
  <c r="AD210"/>
  <c r="AD211"/>
  <c r="AD212"/>
  <c r="AD213"/>
  <c r="AD214"/>
  <c r="AD215"/>
  <c r="AD216"/>
  <c r="AD217"/>
  <c r="AD218"/>
  <c r="AD219"/>
  <c r="AD220"/>
  <c r="AD192"/>
  <c r="Z191"/>
  <c r="AA191"/>
  <c r="AG191"/>
  <c r="AP191"/>
  <c r="AQ191"/>
  <c r="AC188"/>
  <c r="AC185"/>
  <c r="AC186"/>
  <c r="AC184"/>
  <c r="AR181"/>
  <c r="AB188"/>
  <c r="AB185"/>
  <c r="AB186"/>
  <c r="AB184"/>
  <c r="AA184"/>
  <c r="AA188"/>
  <c r="AA185"/>
  <c r="AA186"/>
  <c r="Z184"/>
  <c r="Z188"/>
  <c r="Z185"/>
  <c r="Z186"/>
  <c r="AA182"/>
  <c r="AA181"/>
  <c r="Z182"/>
  <c r="Z181"/>
  <c r="AC160"/>
  <c r="AC161"/>
  <c r="AC162"/>
  <c r="AC163"/>
  <c r="AC165"/>
  <c r="AC167"/>
  <c r="AC168"/>
  <c r="AC169"/>
  <c r="AC170"/>
  <c r="AC172"/>
  <c r="AC173"/>
  <c r="AC175"/>
  <c r="AC178" s="1"/>
  <c r="AC176"/>
  <c r="AC177"/>
  <c r="AC179"/>
  <c r="AC159"/>
  <c r="AR160"/>
  <c r="AR166" s="1"/>
  <c r="AB160"/>
  <c r="AB162"/>
  <c r="AB163"/>
  <c r="AB164"/>
  <c r="AB165"/>
  <c r="AB167"/>
  <c r="AB168"/>
  <c r="AB169"/>
  <c r="AB170"/>
  <c r="AB172"/>
  <c r="AB173"/>
  <c r="AB175"/>
  <c r="AB176"/>
  <c r="AB177"/>
  <c r="AB179"/>
  <c r="AB159"/>
  <c r="AA167"/>
  <c r="AA168"/>
  <c r="AA169"/>
  <c r="AA170"/>
  <c r="AA172"/>
  <c r="AA173"/>
  <c r="AA175"/>
  <c r="AA176"/>
  <c r="AA177"/>
  <c r="AA179"/>
  <c r="Z160"/>
  <c r="Z161"/>
  <c r="Z162"/>
  <c r="Z163"/>
  <c r="Z164"/>
  <c r="Z165"/>
  <c r="Z168"/>
  <c r="Z169"/>
  <c r="Z170"/>
  <c r="Z173"/>
  <c r="Z175"/>
  <c r="Z176"/>
  <c r="Z177"/>
  <c r="Z179"/>
  <c r="Z159"/>
  <c r="AE145"/>
  <c r="AE148"/>
  <c r="AE149"/>
  <c r="AE150"/>
  <c r="AE152"/>
  <c r="AE154"/>
  <c r="AE156" s="1"/>
  <c r="AE155"/>
  <c r="AE157"/>
  <c r="AD145"/>
  <c r="AD147"/>
  <c r="AD148"/>
  <c r="AD149"/>
  <c r="AD150"/>
  <c r="AD151"/>
  <c r="AD153" s="1"/>
  <c r="AD152"/>
  <c r="AD154"/>
  <c r="AD155"/>
  <c r="AD157"/>
  <c r="AD144"/>
  <c r="AC145"/>
  <c r="AC148"/>
  <c r="AC149"/>
  <c r="AC150"/>
  <c r="AC151"/>
  <c r="AC152"/>
  <c r="AC155"/>
  <c r="AC157"/>
  <c r="AC144"/>
  <c r="AC146" s="1"/>
  <c r="AB145"/>
  <c r="AB147"/>
  <c r="AB148"/>
  <c r="AB149"/>
  <c r="AB150"/>
  <c r="AB151"/>
  <c r="AB153" s="1"/>
  <c r="AB152"/>
  <c r="AB154"/>
  <c r="AB155"/>
  <c r="AB157"/>
  <c r="AB144"/>
  <c r="AA145"/>
  <c r="AA147"/>
  <c r="AA148"/>
  <c r="AA149"/>
  <c r="AA150"/>
  <c r="AA151"/>
  <c r="AA152"/>
  <c r="AA154"/>
  <c r="AA155"/>
  <c r="AA157"/>
  <c r="AA144"/>
  <c r="AE106"/>
  <c r="AE107"/>
  <c r="AE108"/>
  <c r="AE110"/>
  <c r="AE111"/>
  <c r="AE112"/>
  <c r="AE114"/>
  <c r="AE115"/>
  <c r="AE116"/>
  <c r="AE117"/>
  <c r="AE118"/>
  <c r="AE119"/>
  <c r="AE120"/>
  <c r="AE121"/>
  <c r="AE122"/>
  <c r="AE124"/>
  <c r="AE125"/>
  <c r="AE126"/>
  <c r="AE128"/>
  <c r="AE129"/>
  <c r="AE130"/>
  <c r="AE132"/>
  <c r="AE133"/>
  <c r="AE134"/>
  <c r="AE136"/>
  <c r="AE137"/>
  <c r="AE138"/>
  <c r="AE104"/>
  <c r="AE105" s="1"/>
  <c r="AR106"/>
  <c r="AR109" s="1"/>
  <c r="AD106"/>
  <c r="AD107"/>
  <c r="AD108"/>
  <c r="AD110"/>
  <c r="AD111"/>
  <c r="AD112"/>
  <c r="AD114"/>
  <c r="AD115"/>
  <c r="AD116"/>
  <c r="AD117"/>
  <c r="AD118"/>
  <c r="AD119"/>
  <c r="AD120"/>
  <c r="AD121"/>
  <c r="AD122"/>
  <c r="AD124"/>
  <c r="AD125"/>
  <c r="AD126"/>
  <c r="AD128"/>
  <c r="AD129"/>
  <c r="AD130"/>
  <c r="AD132"/>
  <c r="AD133"/>
  <c r="AD135" s="1"/>
  <c r="AD134"/>
  <c r="AD136"/>
  <c r="AD137"/>
  <c r="AD138"/>
  <c r="AD140"/>
  <c r="AD104"/>
  <c r="AD105" s="1"/>
  <c r="AC106"/>
  <c r="AC107"/>
  <c r="AC108"/>
  <c r="AC110"/>
  <c r="AC111"/>
  <c r="AC112"/>
  <c r="AC114"/>
  <c r="AC115"/>
  <c r="AC116"/>
  <c r="AC117"/>
  <c r="AC118"/>
  <c r="AC119"/>
  <c r="AC120"/>
  <c r="AC121"/>
  <c r="AC122"/>
  <c r="AC124"/>
  <c r="AC125"/>
  <c r="AC126"/>
  <c r="AC128"/>
  <c r="AC129"/>
  <c r="AC130"/>
  <c r="AC132"/>
  <c r="AC133"/>
  <c r="AC134"/>
  <c r="AC136"/>
  <c r="AC138"/>
  <c r="AC140"/>
  <c r="AC104"/>
  <c r="AC105" s="1"/>
  <c r="AB106"/>
  <c r="AB107"/>
  <c r="AB108"/>
  <c r="AB110"/>
  <c r="AB111"/>
  <c r="AB112"/>
  <c r="AB114"/>
  <c r="AB115"/>
  <c r="AB116"/>
  <c r="AB117"/>
  <c r="AB118"/>
  <c r="AB119"/>
  <c r="AB120"/>
  <c r="AB121"/>
  <c r="AB122"/>
  <c r="AB124"/>
  <c r="AB125"/>
  <c r="AB126"/>
  <c r="AB128"/>
  <c r="AB129"/>
  <c r="AB130"/>
  <c r="AB132"/>
  <c r="AB133"/>
  <c r="AB134"/>
  <c r="AB136"/>
  <c r="AB137"/>
  <c r="AB138"/>
  <c r="AB140"/>
  <c r="AB104"/>
  <c r="AB105" s="1"/>
  <c r="AA106"/>
  <c r="AA107"/>
  <c r="AA108"/>
  <c r="AA111"/>
  <c r="AA112"/>
  <c r="AA114"/>
  <c r="AA115"/>
  <c r="AA116"/>
  <c r="AA117"/>
  <c r="AA118"/>
  <c r="AA119"/>
  <c r="AA120"/>
  <c r="AA121"/>
  <c r="AA122"/>
  <c r="AA124"/>
  <c r="AA125"/>
  <c r="AA126"/>
  <c r="AA128"/>
  <c r="AA129"/>
  <c r="AA130"/>
  <c r="AA132"/>
  <c r="AA133"/>
  <c r="AA135" s="1"/>
  <c r="AA134"/>
  <c r="AA136"/>
  <c r="AA137"/>
  <c r="AA138"/>
  <c r="AA140"/>
  <c r="Z106"/>
  <c r="Z107"/>
  <c r="Z108"/>
  <c r="Z110"/>
  <c r="Z111"/>
  <c r="Z112"/>
  <c r="Z114"/>
  <c r="Z115"/>
  <c r="Z116"/>
  <c r="Z117"/>
  <c r="Z118"/>
  <c r="Z119"/>
  <c r="Z120"/>
  <c r="Z121"/>
  <c r="Z122"/>
  <c r="Z125"/>
  <c r="Z126"/>
  <c r="Z128"/>
  <c r="Z129"/>
  <c r="Z130"/>
  <c r="Z132"/>
  <c r="Z133"/>
  <c r="Z135" s="1"/>
  <c r="Z134"/>
  <c r="Z136"/>
  <c r="Z137"/>
  <c r="Z138"/>
  <c r="Z104"/>
  <c r="Z105" s="1"/>
  <c r="AA19"/>
  <c r="AA10"/>
  <c r="AA9"/>
  <c r="AG28"/>
  <c r="AG25"/>
  <c r="AF22"/>
  <c r="AF19"/>
  <c r="AG19"/>
  <c r="AF11"/>
  <c r="AG11"/>
  <c r="AP11"/>
  <c r="AE55"/>
  <c r="AE56"/>
  <c r="AE58"/>
  <c r="AE60" s="1"/>
  <c r="AE59"/>
  <c r="AE61"/>
  <c r="AE62"/>
  <c r="AE63"/>
  <c r="AE65"/>
  <c r="AE66"/>
  <c r="AE67"/>
  <c r="AE68"/>
  <c r="AE69"/>
  <c r="AE70"/>
  <c r="AE71"/>
  <c r="AE72"/>
  <c r="AE73"/>
  <c r="AE75"/>
  <c r="AE76"/>
  <c r="AE77"/>
  <c r="AE79"/>
  <c r="AE80"/>
  <c r="AE81"/>
  <c r="AE83"/>
  <c r="AE84"/>
  <c r="AE85"/>
  <c r="AE87"/>
  <c r="AE88"/>
  <c r="AE89"/>
  <c r="AE90"/>
  <c r="AE91"/>
  <c r="AE93"/>
  <c r="AE94"/>
  <c r="AE95"/>
  <c r="AE96"/>
  <c r="AE98"/>
  <c r="AE99"/>
  <c r="AE100"/>
  <c r="AE101"/>
  <c r="AE54"/>
  <c r="AD55"/>
  <c r="AD57" s="1"/>
  <c r="AD56"/>
  <c r="AD58"/>
  <c r="AD59"/>
  <c r="AD61"/>
  <c r="AD62"/>
  <c r="AD63"/>
  <c r="AD65"/>
  <c r="AD66"/>
  <c r="AD67"/>
  <c r="AD68"/>
  <c r="AD69"/>
  <c r="AD70"/>
  <c r="AD71"/>
  <c r="AD72"/>
  <c r="AD73"/>
  <c r="AD75"/>
  <c r="AD76"/>
  <c r="AD77"/>
  <c r="AD79"/>
  <c r="AD80"/>
  <c r="AD81"/>
  <c r="AD83"/>
  <c r="AD84"/>
  <c r="AD86" s="1"/>
  <c r="AD85"/>
  <c r="AD87"/>
  <c r="AD88"/>
  <c r="AD89"/>
  <c r="AD92" s="1"/>
  <c r="AD90"/>
  <c r="AD91"/>
  <c r="AD93"/>
  <c r="AD94"/>
  <c r="AD95"/>
  <c r="AD96"/>
  <c r="AD98"/>
  <c r="AD99"/>
  <c r="AD100"/>
  <c r="AD101"/>
  <c r="AD54"/>
  <c r="AC55"/>
  <c r="AC57" s="1"/>
  <c r="AC56"/>
  <c r="AC58"/>
  <c r="AC59"/>
  <c r="AC61"/>
  <c r="AC62"/>
  <c r="AC63"/>
  <c r="AC65"/>
  <c r="AC66"/>
  <c r="AC67"/>
  <c r="AC68"/>
  <c r="AC69"/>
  <c r="AC70"/>
  <c r="AC71"/>
  <c r="AC72"/>
  <c r="AC73"/>
  <c r="AC75"/>
  <c r="AC76"/>
  <c r="AC78" s="1"/>
  <c r="AC77"/>
  <c r="AC79"/>
  <c r="AC80"/>
  <c r="AC82" s="1"/>
  <c r="AC81"/>
  <c r="AC83"/>
  <c r="AC85"/>
  <c r="AC87"/>
  <c r="AC88"/>
  <c r="AC89"/>
  <c r="AC90"/>
  <c r="AC91"/>
  <c r="AC93"/>
  <c r="AC94"/>
  <c r="AC95"/>
  <c r="AC96"/>
  <c r="AC98"/>
  <c r="AC99"/>
  <c r="AC100"/>
  <c r="AC101"/>
  <c r="AC54"/>
  <c r="AB55"/>
  <c r="AB56"/>
  <c r="AB58"/>
  <c r="AB60" s="1"/>
  <c r="AB59"/>
  <c r="AB61"/>
  <c r="AB62"/>
  <c r="AB63"/>
  <c r="AB65"/>
  <c r="AB66"/>
  <c r="AB67"/>
  <c r="AB68"/>
  <c r="AB69"/>
  <c r="AB70"/>
  <c r="AB71"/>
  <c r="AB72"/>
  <c r="AB73"/>
  <c r="AB75"/>
  <c r="AB76"/>
  <c r="AB77"/>
  <c r="AB79"/>
  <c r="AB80"/>
  <c r="AB81"/>
  <c r="AB83"/>
  <c r="AB84"/>
  <c r="AB85"/>
  <c r="AB87"/>
  <c r="AB88"/>
  <c r="AB89"/>
  <c r="AB90"/>
  <c r="AB91"/>
  <c r="AB93"/>
  <c r="AB94"/>
  <c r="AB95"/>
  <c r="AB96"/>
  <c r="AB98"/>
  <c r="AB99"/>
  <c r="AB100"/>
  <c r="AB101"/>
  <c r="AB54"/>
  <c r="AA55"/>
  <c r="AA56"/>
  <c r="AA58"/>
  <c r="AA59"/>
  <c r="AA62"/>
  <c r="AA64" s="1"/>
  <c r="AA63"/>
  <c r="AA66"/>
  <c r="AA67"/>
  <c r="AA68"/>
  <c r="AA69"/>
  <c r="AA70"/>
  <c r="AA71"/>
  <c r="AA72"/>
  <c r="AA73"/>
  <c r="AA75"/>
  <c r="AA76"/>
  <c r="AA78" s="1"/>
  <c r="AA77"/>
  <c r="AA79"/>
  <c r="AA80"/>
  <c r="AA81"/>
  <c r="AA83"/>
  <c r="AA84"/>
  <c r="AA85"/>
  <c r="AA87"/>
  <c r="AA88"/>
  <c r="AA89"/>
  <c r="AA90"/>
  <c r="AA91"/>
  <c r="AA93"/>
  <c r="AA94"/>
  <c r="AA95"/>
  <c r="AA96"/>
  <c r="AA99"/>
  <c r="AA100"/>
  <c r="AA101"/>
  <c r="Z55"/>
  <c r="Z57" s="1"/>
  <c r="Z56"/>
  <c r="Z58"/>
  <c r="Z59"/>
  <c r="Z61"/>
  <c r="Z62"/>
  <c r="Z63"/>
  <c r="Z66"/>
  <c r="Z67"/>
  <c r="Z68"/>
  <c r="Z69"/>
  <c r="Z70"/>
  <c r="Z71"/>
  <c r="Z72"/>
  <c r="Z73"/>
  <c r="Z76"/>
  <c r="Z77"/>
  <c r="Z79"/>
  <c r="Z80"/>
  <c r="Z81"/>
  <c r="Z83"/>
  <c r="Z84"/>
  <c r="Z85"/>
  <c r="Z87"/>
  <c r="Z88"/>
  <c r="Z89"/>
  <c r="Z90"/>
  <c r="Z91"/>
  <c r="Z93"/>
  <c r="Z94"/>
  <c r="Z95"/>
  <c r="Z96"/>
  <c r="Z98"/>
  <c r="Z100"/>
  <c r="Z101"/>
  <c r="AE9"/>
  <c r="AE10"/>
  <c r="AE12"/>
  <c r="AE13"/>
  <c r="AE14"/>
  <c r="AE15"/>
  <c r="AE17"/>
  <c r="AE18"/>
  <c r="AE20"/>
  <c r="AE21"/>
  <c r="AE23"/>
  <c r="AE24"/>
  <c r="AE26"/>
  <c r="AE27"/>
  <c r="AE29"/>
  <c r="AE30"/>
  <c r="AE32"/>
  <c r="AE33"/>
  <c r="AE35" s="1"/>
  <c r="AE34"/>
  <c r="AE36"/>
  <c r="AE37"/>
  <c r="AE38"/>
  <c r="AE40" s="1"/>
  <c r="AE39"/>
  <c r="AE41"/>
  <c r="AE42"/>
  <c r="AE44"/>
  <c r="AE45"/>
  <c r="AE46"/>
  <c r="AE47"/>
  <c r="AE48"/>
  <c r="AE50"/>
  <c r="AE51"/>
  <c r="AE8"/>
  <c r="AD9"/>
  <c r="AD11" s="1"/>
  <c r="AD10"/>
  <c r="AD12"/>
  <c r="AD13"/>
  <c r="AD14"/>
  <c r="AD15"/>
  <c r="AD17"/>
  <c r="AD18"/>
  <c r="AD22"/>
  <c r="AD21"/>
  <c r="AD25"/>
  <c r="AD26"/>
  <c r="AD27"/>
  <c r="AD29"/>
  <c r="AD31" s="1"/>
  <c r="AD30"/>
  <c r="AD32"/>
  <c r="AD33"/>
  <c r="AD34"/>
  <c r="AD36"/>
  <c r="AD37"/>
  <c r="AD38"/>
  <c r="AD39"/>
  <c r="AD41"/>
  <c r="AD42"/>
  <c r="AD44"/>
  <c r="AD45"/>
  <c r="AD46"/>
  <c r="AD47"/>
  <c r="AD48"/>
  <c r="AD49"/>
  <c r="AD50"/>
  <c r="AD51"/>
  <c r="AB32"/>
  <c r="AB33"/>
  <c r="AB34"/>
  <c r="AB36"/>
  <c r="AB37"/>
  <c r="AB38"/>
  <c r="AB40" s="1"/>
  <c r="AB39"/>
  <c r="AB41"/>
  <c r="AB42"/>
  <c r="AB44"/>
  <c r="AB46"/>
  <c r="AB47"/>
  <c r="AB48"/>
  <c r="AB49"/>
  <c r="AB50"/>
  <c r="AB51"/>
  <c r="AB26"/>
  <c r="AB27"/>
  <c r="AB29"/>
  <c r="AB31" s="1"/>
  <c r="AB9"/>
  <c r="AB10"/>
  <c r="AB12"/>
  <c r="AB15"/>
  <c r="AB17"/>
  <c r="AB18"/>
  <c r="AB8"/>
  <c r="AC9"/>
  <c r="AC10"/>
  <c r="AC12"/>
  <c r="AC13"/>
  <c r="AC14"/>
  <c r="AC15"/>
  <c r="AC17"/>
  <c r="AC19" s="1"/>
  <c r="AC18"/>
  <c r="AC20"/>
  <c r="AC21"/>
  <c r="AC23"/>
  <c r="AC25" s="1"/>
  <c r="AC24"/>
  <c r="AC26"/>
  <c r="AC27"/>
  <c r="AC29"/>
  <c r="AC31" s="1"/>
  <c r="AC30"/>
  <c r="AC32"/>
  <c r="AC33"/>
  <c r="AC34"/>
  <c r="AC36"/>
  <c r="AC37"/>
  <c r="AC38"/>
  <c r="AC39"/>
  <c r="AC41"/>
  <c r="AC42"/>
  <c r="AC44"/>
  <c r="AC45"/>
  <c r="AC47"/>
  <c r="AC48"/>
  <c r="AC49"/>
  <c r="AC50"/>
  <c r="AC52" s="1"/>
  <c r="AC51"/>
  <c r="AC8"/>
  <c r="U52"/>
  <c r="V52"/>
  <c r="W52"/>
  <c r="X52"/>
  <c r="Y52"/>
  <c r="Y43"/>
  <c r="R40"/>
  <c r="S40"/>
  <c r="T40"/>
  <c r="U40"/>
  <c r="V40"/>
  <c r="W40"/>
  <c r="X40"/>
  <c r="Y40"/>
  <c r="X35"/>
  <c r="Y35"/>
  <c r="Y31"/>
  <c r="R28"/>
  <c r="S28"/>
  <c r="T28"/>
  <c r="U28"/>
  <c r="V28"/>
  <c r="W28"/>
  <c r="X28"/>
  <c r="Y28"/>
  <c r="Y25"/>
  <c r="Y22"/>
  <c r="Y19"/>
  <c r="R16"/>
  <c r="S16"/>
  <c r="T16"/>
  <c r="U16"/>
  <c r="V16"/>
  <c r="W16"/>
  <c r="X16"/>
  <c r="Y16"/>
  <c r="AA32"/>
  <c r="AA33"/>
  <c r="AA35" s="1"/>
  <c r="AA34"/>
  <c r="AA36"/>
  <c r="AA37"/>
  <c r="AA38"/>
  <c r="AA40" s="1"/>
  <c r="AA41"/>
  <c r="AA42"/>
  <c r="AA44"/>
  <c r="AA45"/>
  <c r="AA47"/>
  <c r="AA48"/>
  <c r="AA49"/>
  <c r="AA50"/>
  <c r="AA52" s="1"/>
  <c r="AA24"/>
  <c r="AA25" s="1"/>
  <c r="AA26"/>
  <c r="AA27"/>
  <c r="AA29"/>
  <c r="AA31" s="1"/>
  <c r="AA30"/>
  <c r="AA13"/>
  <c r="AA14"/>
  <c r="AA15"/>
  <c r="AA22"/>
  <c r="R11"/>
  <c r="S11"/>
  <c r="T11"/>
  <c r="U11"/>
  <c r="V11"/>
  <c r="W11"/>
  <c r="X11"/>
  <c r="Y11"/>
  <c r="Z9"/>
  <c r="Z10"/>
  <c r="Z12"/>
  <c r="Z13"/>
  <c r="Z14"/>
  <c r="Z15"/>
  <c r="Z17"/>
  <c r="Z18"/>
  <c r="Z20"/>
  <c r="Z21"/>
  <c r="Z23"/>
  <c r="Z24"/>
  <c r="Z26"/>
  <c r="Z27"/>
  <c r="Z29"/>
  <c r="Z30"/>
  <c r="Z32"/>
  <c r="Z33"/>
  <c r="Z34"/>
  <c r="Z36"/>
  <c r="Z37"/>
  <c r="Z39"/>
  <c r="Z41"/>
  <c r="Z44"/>
  <c r="Z46"/>
  <c r="Z47"/>
  <c r="Z48"/>
  <c r="Z49"/>
  <c r="Z50"/>
  <c r="Z8"/>
  <c r="Z35" l="1"/>
  <c r="Z31"/>
  <c r="Z52"/>
  <c r="Z28"/>
  <c r="Z22"/>
  <c r="Z16"/>
  <c r="Z11"/>
  <c r="AA16"/>
  <c r="AC35"/>
  <c r="AC28"/>
  <c r="AB19"/>
  <c r="AB11"/>
  <c r="AB43"/>
  <c r="AD28"/>
  <c r="AF53"/>
  <c r="AP103"/>
  <c r="AE153"/>
  <c r="AE158" s="1"/>
  <c r="AG53"/>
  <c r="AD146"/>
  <c r="AB178"/>
  <c r="AG103"/>
  <c r="AC166"/>
  <c r="Z127"/>
  <c r="AD127"/>
  <c r="AD113"/>
  <c r="AB156"/>
  <c r="AC153"/>
  <c r="AD156"/>
  <c r="AD158" s="1"/>
  <c r="AA174"/>
  <c r="AC174"/>
  <c r="AB187"/>
  <c r="AB189" s="1"/>
  <c r="Z156"/>
  <c r="Z123"/>
  <c r="AE22"/>
  <c r="AB166"/>
  <c r="AB102"/>
  <c r="AE102"/>
  <c r="AE92"/>
  <c r="Z139"/>
  <c r="AD109"/>
  <c r="AE123"/>
  <c r="Z166"/>
  <c r="Z178"/>
  <c r="AA171"/>
  <c r="AG158"/>
  <c r="AP53"/>
  <c r="Z25"/>
  <c r="Z19"/>
  <c r="AA43"/>
  <c r="AC22"/>
  <c r="AC16"/>
  <c r="AC11"/>
  <c r="AB16"/>
  <c r="AD19"/>
  <c r="AE43"/>
  <c r="Z97"/>
  <c r="Z82"/>
  <c r="Z60"/>
  <c r="AA86"/>
  <c r="AB97"/>
  <c r="AB82"/>
  <c r="AB57"/>
  <c r="AC60"/>
  <c r="AD78"/>
  <c r="AE97"/>
  <c r="AE82"/>
  <c r="AE57"/>
  <c r="Z113"/>
  <c r="Z109"/>
  <c r="AA139"/>
  <c r="AA127"/>
  <c r="AA113"/>
  <c r="AB139"/>
  <c r="AB127"/>
  <c r="AB113"/>
  <c r="AB109"/>
  <c r="AC127"/>
  <c r="AC113"/>
  <c r="AC109"/>
  <c r="AE131"/>
  <c r="AB174"/>
  <c r="Z187"/>
  <c r="Z189" s="1"/>
  <c r="AA187"/>
  <c r="AA189" s="1"/>
  <c r="AT141"/>
  <c r="AS141"/>
  <c r="AC123"/>
  <c r="AC40"/>
  <c r="AB22"/>
  <c r="AB25"/>
  <c r="AB28"/>
  <c r="AB35"/>
  <c r="AD52"/>
  <c r="AD43"/>
  <c r="AE28"/>
  <c r="AE11"/>
  <c r="Z78"/>
  <c r="AA97"/>
  <c r="AA82"/>
  <c r="AA60"/>
  <c r="AB78"/>
  <c r="AC97"/>
  <c r="AC86"/>
  <c r="AD60"/>
  <c r="AE78"/>
  <c r="AB135"/>
  <c r="AC135"/>
  <c r="AC131"/>
  <c r="AE139"/>
  <c r="AE127"/>
  <c r="AE113"/>
  <c r="AE109"/>
  <c r="AA156"/>
  <c r="AB146"/>
  <c r="Z174"/>
  <c r="AG141"/>
  <c r="AP141"/>
  <c r="AB131"/>
  <c r="AP158"/>
  <c r="AC43"/>
  <c r="AB52"/>
  <c r="AD40"/>
  <c r="AD35"/>
  <c r="AE25"/>
  <c r="AE19"/>
  <c r="Z92"/>
  <c r="Z86"/>
  <c r="AA102"/>
  <c r="AA92"/>
  <c r="AA57"/>
  <c r="AB64"/>
  <c r="AC102"/>
  <c r="AC92"/>
  <c r="AC74"/>
  <c r="AD82"/>
  <c r="AE64"/>
  <c r="Z131"/>
  <c r="AA109"/>
  <c r="AD139"/>
  <c r="AD131"/>
  <c r="AD123"/>
  <c r="AE135"/>
  <c r="AA146"/>
  <c r="AA153"/>
  <c r="AA178"/>
  <c r="AB171"/>
  <c r="AC171"/>
  <c r="Z171"/>
  <c r="AA28"/>
  <c r="AD74"/>
  <c r="Z146"/>
  <c r="AA74"/>
  <c r="AE52"/>
  <c r="AE31"/>
  <c r="Z102"/>
  <c r="AB92"/>
  <c r="AB86"/>
  <c r="AB74"/>
  <c r="AD97"/>
  <c r="AD64"/>
  <c r="AE86"/>
  <c r="AE74"/>
  <c r="AA11"/>
  <c r="AA131"/>
  <c r="AC187"/>
  <c r="AC189" s="1"/>
  <c r="AQ158"/>
  <c r="AC156"/>
  <c r="AC158" s="1"/>
  <c r="AQ141"/>
  <c r="Z64"/>
  <c r="AC64"/>
  <c r="AD102"/>
  <c r="AA123"/>
  <c r="AB123"/>
  <c r="AB158"/>
  <c r="AR141"/>
  <c r="Z74"/>
  <c r="AC139"/>
  <c r="Z40"/>
  <c r="AE146"/>
  <c r="Z153"/>
  <c r="Z43"/>
  <c r="AA166"/>
  <c r="Y53"/>
  <c r="R52"/>
  <c r="S52"/>
  <c r="T52"/>
  <c r="I52"/>
  <c r="J52"/>
  <c r="L52"/>
  <c r="M52"/>
  <c r="F52"/>
  <c r="G52"/>
  <c r="D52"/>
  <c r="U43"/>
  <c r="V43"/>
  <c r="W43"/>
  <c r="X43"/>
  <c r="S43"/>
  <c r="T43"/>
  <c r="R43"/>
  <c r="I43"/>
  <c r="J43"/>
  <c r="L43"/>
  <c r="M43"/>
  <c r="D43"/>
  <c r="F43"/>
  <c r="G43"/>
  <c r="I40"/>
  <c r="J40"/>
  <c r="L40"/>
  <c r="M40"/>
  <c r="F40"/>
  <c r="G40"/>
  <c r="D40"/>
  <c r="W35"/>
  <c r="S35"/>
  <c r="T35"/>
  <c r="U35"/>
  <c r="V35"/>
  <c r="R35"/>
  <c r="M35"/>
  <c r="G35"/>
  <c r="I35"/>
  <c r="J35"/>
  <c r="L35"/>
  <c r="D35"/>
  <c r="F35"/>
  <c r="V31"/>
  <c r="W31"/>
  <c r="X31"/>
  <c r="R31"/>
  <c r="S31"/>
  <c r="T31"/>
  <c r="U31"/>
  <c r="M31"/>
  <c r="F31"/>
  <c r="G31"/>
  <c r="I31"/>
  <c r="J31"/>
  <c r="L31"/>
  <c r="D31"/>
  <c r="I28"/>
  <c r="J28"/>
  <c r="L28"/>
  <c r="M28"/>
  <c r="D28"/>
  <c r="F28"/>
  <c r="G28"/>
  <c r="U25"/>
  <c r="V25"/>
  <c r="W25"/>
  <c r="X25"/>
  <c r="R25"/>
  <c r="S25"/>
  <c r="T25"/>
  <c r="L25"/>
  <c r="M25"/>
  <c r="G25"/>
  <c r="I25"/>
  <c r="J25"/>
  <c r="D25"/>
  <c r="F25"/>
  <c r="V22"/>
  <c r="W22"/>
  <c r="X22"/>
  <c r="R22"/>
  <c r="S22"/>
  <c r="T22"/>
  <c r="U22"/>
  <c r="L22"/>
  <c r="M22"/>
  <c r="G22"/>
  <c r="I22"/>
  <c r="J22"/>
  <c r="D22"/>
  <c r="F22"/>
  <c r="W19"/>
  <c r="X19"/>
  <c r="R19"/>
  <c r="S19"/>
  <c r="T19"/>
  <c r="U19"/>
  <c r="V19"/>
  <c r="L19"/>
  <c r="M19"/>
  <c r="F19"/>
  <c r="G19"/>
  <c r="I19"/>
  <c r="J19"/>
  <c r="D19"/>
  <c r="M16"/>
  <c r="I16"/>
  <c r="J16"/>
  <c r="L16"/>
  <c r="D16"/>
  <c r="F16"/>
  <c r="G16"/>
  <c r="J11"/>
  <c r="L11"/>
  <c r="M11"/>
  <c r="D11"/>
  <c r="F11"/>
  <c r="G11"/>
  <c r="I11"/>
  <c r="C52"/>
  <c r="C43"/>
  <c r="C40"/>
  <c r="C35"/>
  <c r="C31"/>
  <c r="C28"/>
  <c r="C25"/>
  <c r="C22"/>
  <c r="C19"/>
  <c r="C16"/>
  <c r="C11"/>
  <c r="AA141" l="1"/>
  <c r="AB180"/>
  <c r="Z53"/>
  <c r="AC141"/>
  <c r="AC180"/>
  <c r="AD141"/>
  <c r="Z141"/>
  <c r="AC53"/>
  <c r="Z158"/>
  <c r="AA158"/>
  <c r="AE141"/>
  <c r="W53"/>
  <c r="X53"/>
  <c r="V53"/>
  <c r="U53"/>
  <c r="AB141"/>
  <c r="G53"/>
  <c r="S53"/>
  <c r="L53"/>
  <c r="M53"/>
  <c r="J53"/>
  <c r="D53"/>
  <c r="T53"/>
  <c r="F53"/>
  <c r="I53"/>
  <c r="R53"/>
  <c r="AA53"/>
  <c r="AE53"/>
  <c r="AB53"/>
  <c r="AD53"/>
  <c r="AW160"/>
  <c r="AX160" s="1"/>
  <c r="AW161"/>
  <c r="AX161" s="1"/>
  <c r="AW162"/>
  <c r="AX162" s="1"/>
  <c r="AW163"/>
  <c r="AX163" s="1"/>
  <c r="AW164"/>
  <c r="AX164" s="1"/>
  <c r="AW165"/>
  <c r="AX165" s="1"/>
  <c r="AW159"/>
  <c r="AX159" s="1"/>
  <c r="AV160"/>
  <c r="AV161"/>
  <c r="AV162"/>
  <c r="AV163"/>
  <c r="AV164"/>
  <c r="AV165"/>
  <c r="AV159"/>
  <c r="I12" i="12" l="1"/>
  <c r="C15"/>
  <c r="F15"/>
  <c r="G15"/>
  <c r="H11"/>
  <c r="M15"/>
  <c r="L15"/>
  <c r="I5"/>
  <c r="I6"/>
  <c r="I7"/>
  <c r="I8"/>
  <c r="I9"/>
  <c r="I10"/>
  <c r="I11"/>
  <c r="I13"/>
  <c r="I14"/>
  <c r="I4"/>
  <c r="I3"/>
  <c r="H4"/>
  <c r="H5"/>
  <c r="H6"/>
  <c r="H7"/>
  <c r="H8"/>
  <c r="H9"/>
  <c r="H10"/>
  <c r="H12"/>
  <c r="H13"/>
  <c r="H14"/>
  <c r="H3"/>
  <c r="H15" s="1"/>
  <c r="I15" l="1"/>
  <c r="K15"/>
  <c r="J15"/>
  <c r="Z223" i="13"/>
  <c r="D187"/>
  <c r="D189" s="1"/>
  <c r="F187"/>
  <c r="F189" s="1"/>
  <c r="G187"/>
  <c r="G189" s="1"/>
  <c r="I187"/>
  <c r="I189" s="1"/>
  <c r="J187"/>
  <c r="J189" s="1"/>
  <c r="L187"/>
  <c r="L189" s="1"/>
  <c r="M187"/>
  <c r="M189" s="1"/>
  <c r="D178"/>
  <c r="F178"/>
  <c r="F180" s="1"/>
  <c r="G178"/>
  <c r="I178"/>
  <c r="J178"/>
  <c r="L178"/>
  <c r="M178"/>
  <c r="L174"/>
  <c r="M174"/>
  <c r="D174"/>
  <c r="F174"/>
  <c r="G174"/>
  <c r="I174"/>
  <c r="J174"/>
  <c r="D171"/>
  <c r="F171"/>
  <c r="G171"/>
  <c r="I171"/>
  <c r="J171"/>
  <c r="L171"/>
  <c r="M171"/>
  <c r="D166"/>
  <c r="F166"/>
  <c r="G166"/>
  <c r="I166"/>
  <c r="J166"/>
  <c r="L166"/>
  <c r="M166"/>
  <c r="J156"/>
  <c r="L156"/>
  <c r="L158" s="1"/>
  <c r="M156"/>
  <c r="D156"/>
  <c r="F156"/>
  <c r="G156"/>
  <c r="I156"/>
  <c r="L153"/>
  <c r="M153"/>
  <c r="D153"/>
  <c r="F153"/>
  <c r="G153"/>
  <c r="I153"/>
  <c r="J153"/>
  <c r="D146"/>
  <c r="F146"/>
  <c r="G146"/>
  <c r="I146"/>
  <c r="J146"/>
  <c r="L146"/>
  <c r="M146"/>
  <c r="M139"/>
  <c r="D139"/>
  <c r="F139"/>
  <c r="G139"/>
  <c r="I139"/>
  <c r="J139"/>
  <c r="L139"/>
  <c r="I135"/>
  <c r="J135"/>
  <c r="L135"/>
  <c r="M135"/>
  <c r="D135"/>
  <c r="F135"/>
  <c r="G135"/>
  <c r="D131"/>
  <c r="F131"/>
  <c r="G131"/>
  <c r="I131"/>
  <c r="J131"/>
  <c r="L131"/>
  <c r="M131"/>
  <c r="D127"/>
  <c r="F127"/>
  <c r="G127"/>
  <c r="I127"/>
  <c r="J127"/>
  <c r="L127"/>
  <c r="M127"/>
  <c r="D123"/>
  <c r="F123"/>
  <c r="G123"/>
  <c r="I123"/>
  <c r="J123"/>
  <c r="L123"/>
  <c r="M123"/>
  <c r="D113"/>
  <c r="F113"/>
  <c r="G113"/>
  <c r="I113"/>
  <c r="J113"/>
  <c r="L113"/>
  <c r="M113"/>
  <c r="L109"/>
  <c r="M109"/>
  <c r="D109"/>
  <c r="F109"/>
  <c r="G109"/>
  <c r="I109"/>
  <c r="J109"/>
  <c r="D105"/>
  <c r="F105"/>
  <c r="G105"/>
  <c r="I105"/>
  <c r="J105"/>
  <c r="L105"/>
  <c r="M105"/>
  <c r="I74"/>
  <c r="J74"/>
  <c r="L74"/>
  <c r="M74"/>
  <c r="D74"/>
  <c r="F74"/>
  <c r="G74"/>
  <c r="C74"/>
  <c r="L102"/>
  <c r="M102"/>
  <c r="D102"/>
  <c r="F102"/>
  <c r="G102"/>
  <c r="I102"/>
  <c r="J102"/>
  <c r="J97"/>
  <c r="L97"/>
  <c r="M97"/>
  <c r="D97"/>
  <c r="F97"/>
  <c r="G97"/>
  <c r="I97"/>
  <c r="L92"/>
  <c r="M92"/>
  <c r="G92"/>
  <c r="I92"/>
  <c r="J92"/>
  <c r="D92"/>
  <c r="F92"/>
  <c r="J86"/>
  <c r="L86"/>
  <c r="M86"/>
  <c r="D86"/>
  <c r="F86"/>
  <c r="G86"/>
  <c r="I86"/>
  <c r="L82"/>
  <c r="M82"/>
  <c r="D82"/>
  <c r="F82"/>
  <c r="G82"/>
  <c r="I82"/>
  <c r="J82"/>
  <c r="L78"/>
  <c r="M78"/>
  <c r="D78"/>
  <c r="F78"/>
  <c r="G78"/>
  <c r="I78"/>
  <c r="J78"/>
  <c r="D64"/>
  <c r="F64"/>
  <c r="G64"/>
  <c r="I64"/>
  <c r="J64"/>
  <c r="L64"/>
  <c r="M64"/>
  <c r="D60"/>
  <c r="F60"/>
  <c r="G60"/>
  <c r="I60"/>
  <c r="J60"/>
  <c r="L60"/>
  <c r="M60"/>
  <c r="D57"/>
  <c r="F57"/>
  <c r="G57"/>
  <c r="I57"/>
  <c r="J57"/>
  <c r="L57"/>
  <c r="M57"/>
  <c r="L180" l="1"/>
  <c r="F158"/>
  <c r="J158"/>
  <c r="J180"/>
  <c r="D180"/>
  <c r="G141"/>
  <c r="G103"/>
  <c r="M141"/>
  <c r="I103"/>
  <c r="J141"/>
  <c r="D141"/>
  <c r="I158"/>
  <c r="M158"/>
  <c r="M180"/>
  <c r="G180"/>
  <c r="F103"/>
  <c r="L103"/>
  <c r="I141"/>
  <c r="G158"/>
  <c r="J103"/>
  <c r="L141"/>
  <c r="F141"/>
  <c r="D158"/>
  <c r="I180"/>
  <c r="D103"/>
  <c r="M103"/>
  <c r="AE142" l="1"/>
  <c r="AE143" s="1"/>
  <c r="AE159"/>
  <c r="AE160"/>
  <c r="AE161"/>
  <c r="AE162"/>
  <c r="AE163"/>
  <c r="AE164"/>
  <c r="AE165"/>
  <c r="AE167"/>
  <c r="AE168"/>
  <c r="AE169"/>
  <c r="AE170"/>
  <c r="AE172"/>
  <c r="AE173"/>
  <c r="AE175"/>
  <c r="AE176"/>
  <c r="AE177"/>
  <c r="AE179"/>
  <c r="AE181"/>
  <c r="AE182"/>
  <c r="AE184"/>
  <c r="AE185"/>
  <c r="AE186"/>
  <c r="AE190"/>
  <c r="AE191" s="1"/>
  <c r="AE222"/>
  <c r="AC181"/>
  <c r="AC182"/>
  <c r="AC190"/>
  <c r="AC191" s="1"/>
  <c r="AC222"/>
  <c r="AA143"/>
  <c r="AA183"/>
  <c r="AE178" l="1"/>
  <c r="AE166"/>
  <c r="AE171"/>
  <c r="AC183"/>
  <c r="AE174"/>
  <c r="AE187"/>
  <c r="AE189" s="1"/>
  <c r="AA180"/>
  <c r="AC103"/>
  <c r="AA103"/>
  <c r="AE183"/>
  <c r="AE103"/>
  <c r="C187"/>
  <c r="C189" s="1"/>
  <c r="C178"/>
  <c r="C174"/>
  <c r="C171"/>
  <c r="C166"/>
  <c r="C156"/>
  <c r="C153"/>
  <c r="C146"/>
  <c r="AO208"/>
  <c r="AO209"/>
  <c r="AO210"/>
  <c r="AO211"/>
  <c r="AO212"/>
  <c r="AO213"/>
  <c r="AO214"/>
  <c r="AO215"/>
  <c r="AO216"/>
  <c r="AO217"/>
  <c r="AO218"/>
  <c r="AO219"/>
  <c r="AO225"/>
  <c r="AN225"/>
  <c r="AN226"/>
  <c r="AN227"/>
  <c r="AN228"/>
  <c r="AN229"/>
  <c r="AM208"/>
  <c r="AM209"/>
  <c r="AM210"/>
  <c r="AM211"/>
  <c r="AM212"/>
  <c r="AM213"/>
  <c r="AM214"/>
  <c r="AM215"/>
  <c r="AM216"/>
  <c r="AM217"/>
  <c r="AM218"/>
  <c r="AM219"/>
  <c r="AM225"/>
  <c r="AL225"/>
  <c r="AK208"/>
  <c r="AK209"/>
  <c r="AK210"/>
  <c r="AK211"/>
  <c r="AK212"/>
  <c r="AK213"/>
  <c r="AK214"/>
  <c r="AK215"/>
  <c r="AK216"/>
  <c r="AK217"/>
  <c r="AK218"/>
  <c r="AK219"/>
  <c r="AK225"/>
  <c r="AJ211"/>
  <c r="AJ215"/>
  <c r="AJ219"/>
  <c r="AJ225"/>
  <c r="AI204"/>
  <c r="AI205"/>
  <c r="AI208"/>
  <c r="AI209"/>
  <c r="AI210"/>
  <c r="AI211"/>
  <c r="AI212"/>
  <c r="AI213"/>
  <c r="AI214"/>
  <c r="AI215"/>
  <c r="AI216"/>
  <c r="AI217"/>
  <c r="AI218"/>
  <c r="AI219"/>
  <c r="AI220"/>
  <c r="AH205"/>
  <c r="AD142"/>
  <c r="AD143" s="1"/>
  <c r="AD159"/>
  <c r="AD160"/>
  <c r="AD161"/>
  <c r="AD162"/>
  <c r="AD163"/>
  <c r="AD164"/>
  <c r="AD165"/>
  <c r="AD167"/>
  <c r="AD168"/>
  <c r="AD169"/>
  <c r="AD170"/>
  <c r="AD172"/>
  <c r="AD173"/>
  <c r="AD175"/>
  <c r="AD176"/>
  <c r="AD177"/>
  <c r="AD179"/>
  <c r="AD181"/>
  <c r="AD182"/>
  <c r="AD184"/>
  <c r="AD185"/>
  <c r="AD186"/>
  <c r="AD190"/>
  <c r="AD191" s="1"/>
  <c r="AL208"/>
  <c r="AL209"/>
  <c r="AL210"/>
  <c r="AL211"/>
  <c r="AL212"/>
  <c r="AL213"/>
  <c r="AL214"/>
  <c r="AL215"/>
  <c r="AL216"/>
  <c r="AL217"/>
  <c r="AL218"/>
  <c r="AL219"/>
  <c r="AD222"/>
  <c r="AB143"/>
  <c r="AB181"/>
  <c r="AB182"/>
  <c r="AB190"/>
  <c r="AB191" s="1"/>
  <c r="AJ208"/>
  <c r="AJ209"/>
  <c r="AJ210"/>
  <c r="AJ212"/>
  <c r="AJ213"/>
  <c r="AJ214"/>
  <c r="AJ216"/>
  <c r="AJ217"/>
  <c r="AJ218"/>
  <c r="AB222"/>
  <c r="C139"/>
  <c r="C135"/>
  <c r="C131"/>
  <c r="C127"/>
  <c r="C123"/>
  <c r="C113"/>
  <c r="C109"/>
  <c r="C105"/>
  <c r="C102"/>
  <c r="C97"/>
  <c r="C92"/>
  <c r="C86"/>
  <c r="C82"/>
  <c r="C78"/>
  <c r="C64"/>
  <c r="C60"/>
  <c r="C57"/>
  <c r="C53"/>
  <c r="AA225"/>
  <c r="AI225" s="1"/>
  <c r="Z143"/>
  <c r="AH204"/>
  <c r="AH206"/>
  <c r="AH207"/>
  <c r="AH220"/>
  <c r="Z225"/>
  <c r="AE180" l="1"/>
  <c r="AD178"/>
  <c r="AD187"/>
  <c r="AD189" s="1"/>
  <c r="C158"/>
  <c r="C103"/>
  <c r="AD166"/>
  <c r="AB183"/>
  <c r="C180"/>
  <c r="AD174"/>
  <c r="AD171"/>
  <c r="Z221"/>
  <c r="Z183"/>
  <c r="C141"/>
  <c r="AL222"/>
  <c r="AB103"/>
  <c r="AD183"/>
  <c r="AD103"/>
  <c r="Z180"/>
  <c r="R219"/>
  <c r="AH219" s="1"/>
  <c r="R211"/>
  <c r="AH211" s="1"/>
  <c r="R210"/>
  <c r="AH210" s="1"/>
  <c r="R209"/>
  <c r="AH209" s="1"/>
  <c r="R208"/>
  <c r="AH208" s="1"/>
  <c r="R212"/>
  <c r="AH212" s="1"/>
  <c r="R213"/>
  <c r="AH213" s="1"/>
  <c r="R214"/>
  <c r="AH214" s="1"/>
  <c r="R215"/>
  <c r="AH215" s="1"/>
  <c r="R216"/>
  <c r="AH216" s="1"/>
  <c r="R217"/>
  <c r="AH217" s="1"/>
  <c r="R218"/>
  <c r="AH218" s="1"/>
  <c r="E5" i="12"/>
  <c r="E3"/>
  <c r="E15" s="1"/>
  <c r="E4"/>
  <c r="E6"/>
  <c r="E7"/>
  <c r="E8"/>
  <c r="E9"/>
  <c r="E10"/>
  <c r="E11"/>
  <c r="E12"/>
  <c r="E13"/>
  <c r="E14"/>
  <c r="D3"/>
  <c r="AD180" i="13" l="1"/>
  <c r="Z103"/>
  <c r="D10" i="12"/>
  <c r="D13"/>
  <c r="D12"/>
  <c r="D11"/>
  <c r="D4"/>
  <c r="D15" s="1"/>
  <c r="D5"/>
  <c r="D6"/>
  <c r="D7"/>
  <c r="D8"/>
  <c r="D9"/>
  <c r="D14"/>
  <c r="B15"/>
  <c r="S190" i="13" l="1"/>
  <c r="AI190" s="1"/>
  <c r="AI191" s="1"/>
  <c r="Y132" l="1"/>
  <c r="AO132" s="1"/>
  <c r="Y138"/>
  <c r="AO138" s="1"/>
  <c r="X138"/>
  <c r="X107"/>
  <c r="V140"/>
  <c r="V114"/>
  <c r="AL114" s="1"/>
  <c r="S122"/>
  <c r="AI122" s="1"/>
  <c r="R122"/>
  <c r="AH122" s="1"/>
  <c r="R112"/>
  <c r="AH112" s="1"/>
  <c r="AL140" l="1"/>
  <c r="O184"/>
  <c r="S222" l="1"/>
  <c r="AI222" s="1"/>
  <c r="Y142"/>
  <c r="AO142" s="1"/>
  <c r="AO143" s="1"/>
  <c r="U142"/>
  <c r="AK142" s="1"/>
  <c r="AK143" s="1"/>
  <c r="S142"/>
  <c r="AI142" s="1"/>
  <c r="AI143" s="1"/>
  <c r="Y222" l="1"/>
  <c r="AO222" s="1"/>
  <c r="Y220"/>
  <c r="AO220" s="1"/>
  <c r="Y207"/>
  <c r="AO207" s="1"/>
  <c r="Y206"/>
  <c r="AO206" s="1"/>
  <c r="Y205"/>
  <c r="AO205" s="1"/>
  <c r="Y204"/>
  <c r="AO204" s="1"/>
  <c r="Y203"/>
  <c r="AO203" s="1"/>
  <c r="Y202"/>
  <c r="AO202" s="1"/>
  <c r="Y201"/>
  <c r="AO201" s="1"/>
  <c r="Y200"/>
  <c r="AO200" s="1"/>
  <c r="Y199"/>
  <c r="AO199" s="1"/>
  <c r="Y198"/>
  <c r="AO198" s="1"/>
  <c r="Y197"/>
  <c r="AO197" s="1"/>
  <c r="Y196"/>
  <c r="AO196" s="1"/>
  <c r="Y195"/>
  <c r="AO195" s="1"/>
  <c r="Y194"/>
  <c r="AO194" s="1"/>
  <c r="Y193"/>
  <c r="AO193" s="1"/>
  <c r="Y192"/>
  <c r="AO192" s="1"/>
  <c r="Y190"/>
  <c r="Y188"/>
  <c r="AO188" s="1"/>
  <c r="Y186"/>
  <c r="AO186" s="1"/>
  <c r="Y185"/>
  <c r="Y184"/>
  <c r="Y182"/>
  <c r="AO182" s="1"/>
  <c r="Y181"/>
  <c r="AO181" s="1"/>
  <c r="Y179"/>
  <c r="Y177"/>
  <c r="AO177" s="1"/>
  <c r="Y176"/>
  <c r="AO176" s="1"/>
  <c r="Y175"/>
  <c r="Y173"/>
  <c r="AO173" s="1"/>
  <c r="Y172"/>
  <c r="Y170"/>
  <c r="AO170" s="1"/>
  <c r="Y169"/>
  <c r="AO169" s="1"/>
  <c r="Y168"/>
  <c r="AO168" s="1"/>
  <c r="Y167"/>
  <c r="Y165"/>
  <c r="AO165" s="1"/>
  <c r="Y164"/>
  <c r="AO164" s="1"/>
  <c r="Y163"/>
  <c r="AO163" s="1"/>
  <c r="Y162"/>
  <c r="AO162" s="1"/>
  <c r="Y161"/>
  <c r="AO161" s="1"/>
  <c r="Y160"/>
  <c r="AO160" s="1"/>
  <c r="Y159"/>
  <c r="Y157"/>
  <c r="Y155"/>
  <c r="AO155" s="1"/>
  <c r="Y154"/>
  <c r="Y152"/>
  <c r="AO152" s="1"/>
  <c r="Y151"/>
  <c r="Y150"/>
  <c r="AO150" s="1"/>
  <c r="Y149"/>
  <c r="AO149" s="1"/>
  <c r="Y148"/>
  <c r="AO148" s="1"/>
  <c r="Y147"/>
  <c r="AO147" s="1"/>
  <c r="Y145"/>
  <c r="AO145" s="1"/>
  <c r="Y144"/>
  <c r="Y143"/>
  <c r="Y140"/>
  <c r="Y137"/>
  <c r="AO137" s="1"/>
  <c r="Y136"/>
  <c r="Y134"/>
  <c r="AO134" s="1"/>
  <c r="Y133"/>
  <c r="Y130"/>
  <c r="AO130" s="1"/>
  <c r="Y129"/>
  <c r="AO129" s="1"/>
  <c r="Y128"/>
  <c r="Y126"/>
  <c r="AO126" s="1"/>
  <c r="Y125"/>
  <c r="Y124"/>
  <c r="AO124" s="1"/>
  <c r="Y122"/>
  <c r="AO122" s="1"/>
  <c r="Y121"/>
  <c r="AO121" s="1"/>
  <c r="Y120"/>
  <c r="AO120" s="1"/>
  <c r="Y119"/>
  <c r="AO119" s="1"/>
  <c r="Y118"/>
  <c r="AO118" s="1"/>
  <c r="Y117"/>
  <c r="Y116"/>
  <c r="AO116" s="1"/>
  <c r="Y115"/>
  <c r="AO115" s="1"/>
  <c r="Y114"/>
  <c r="AO114" s="1"/>
  <c r="Y112"/>
  <c r="AO112" s="1"/>
  <c r="Y111"/>
  <c r="Y110"/>
  <c r="AO110" s="1"/>
  <c r="Y108"/>
  <c r="AO108" s="1"/>
  <c r="Y107"/>
  <c r="AO107" s="1"/>
  <c r="Y106"/>
  <c r="Y104"/>
  <c r="Y105" s="1"/>
  <c r="Y101"/>
  <c r="AO101" s="1"/>
  <c r="Y100"/>
  <c r="AO100" s="1"/>
  <c r="Y99"/>
  <c r="Y98"/>
  <c r="AO98" s="1"/>
  <c r="Y96"/>
  <c r="AO96" s="1"/>
  <c r="Y95"/>
  <c r="Y94"/>
  <c r="AO94" s="1"/>
  <c r="Y93"/>
  <c r="AO93" s="1"/>
  <c r="Y91"/>
  <c r="AO91" s="1"/>
  <c r="Y90"/>
  <c r="AO90" s="1"/>
  <c r="Y89"/>
  <c r="Y88"/>
  <c r="AO88" s="1"/>
  <c r="Y87"/>
  <c r="AO87" s="1"/>
  <c r="Y85"/>
  <c r="AO85" s="1"/>
  <c r="Y84"/>
  <c r="Y83"/>
  <c r="AO83" s="1"/>
  <c r="Y81"/>
  <c r="AO81" s="1"/>
  <c r="Y80"/>
  <c r="Y79"/>
  <c r="AO79" s="1"/>
  <c r="Y77"/>
  <c r="AO77" s="1"/>
  <c r="Y76"/>
  <c r="Y75"/>
  <c r="AO75" s="1"/>
  <c r="Y73"/>
  <c r="AO73" s="1"/>
  <c r="Y72"/>
  <c r="AO72" s="1"/>
  <c r="Y71"/>
  <c r="AO71" s="1"/>
  <c r="Y70"/>
  <c r="AO70" s="1"/>
  <c r="Y69"/>
  <c r="AO69" s="1"/>
  <c r="Y68"/>
  <c r="AO68" s="1"/>
  <c r="Y67"/>
  <c r="AO67" s="1"/>
  <c r="Y66"/>
  <c r="AO66" s="1"/>
  <c r="Y65"/>
  <c r="Y63"/>
  <c r="AO63" s="1"/>
  <c r="Y62"/>
  <c r="AO62" s="1"/>
  <c r="Y61"/>
  <c r="Y59"/>
  <c r="AO59" s="1"/>
  <c r="Y58"/>
  <c r="Y56"/>
  <c r="AO56" s="1"/>
  <c r="Y55"/>
  <c r="Y54"/>
  <c r="AO54" s="1"/>
  <c r="AO51"/>
  <c r="AO50"/>
  <c r="AO49"/>
  <c r="AO48"/>
  <c r="AO47"/>
  <c r="AO46"/>
  <c r="AO45"/>
  <c r="AO44"/>
  <c r="AO42"/>
  <c r="AO41"/>
  <c r="AO39"/>
  <c r="AO38"/>
  <c r="AO37"/>
  <c r="AO36"/>
  <c r="AO34"/>
  <c r="AO33"/>
  <c r="AO32"/>
  <c r="AO30"/>
  <c r="AO29"/>
  <c r="AO27"/>
  <c r="AO26"/>
  <c r="AO24"/>
  <c r="AO23"/>
  <c r="AO21"/>
  <c r="AO20"/>
  <c r="AO18"/>
  <c r="AO17"/>
  <c r="AO15"/>
  <c r="AO14"/>
  <c r="AO13"/>
  <c r="AO12"/>
  <c r="AO10"/>
  <c r="AO9"/>
  <c r="AO8"/>
  <c r="W222"/>
  <c r="AM222" s="1"/>
  <c r="W220"/>
  <c r="AM220" s="1"/>
  <c r="W207"/>
  <c r="AM207" s="1"/>
  <c r="W206"/>
  <c r="AM206" s="1"/>
  <c r="W205"/>
  <c r="AM205" s="1"/>
  <c r="W204"/>
  <c r="AM204" s="1"/>
  <c r="W203"/>
  <c r="AM203" s="1"/>
  <c r="W202"/>
  <c r="AM202" s="1"/>
  <c r="W201"/>
  <c r="AM201" s="1"/>
  <c r="W200"/>
  <c r="AM200" s="1"/>
  <c r="W199"/>
  <c r="AM199" s="1"/>
  <c r="W198"/>
  <c r="AM198" s="1"/>
  <c r="W197"/>
  <c r="AM197" s="1"/>
  <c r="W196"/>
  <c r="AM196" s="1"/>
  <c r="W195"/>
  <c r="AM195" s="1"/>
  <c r="W194"/>
  <c r="AM194" s="1"/>
  <c r="W193"/>
  <c r="AM193" s="1"/>
  <c r="W192"/>
  <c r="AM192" s="1"/>
  <c r="W190"/>
  <c r="W188"/>
  <c r="AM188" s="1"/>
  <c r="W186"/>
  <c r="AM186" s="1"/>
  <c r="W185"/>
  <c r="W184"/>
  <c r="W182"/>
  <c r="AM182" s="1"/>
  <c r="W181"/>
  <c r="AM181" s="1"/>
  <c r="W179"/>
  <c r="W177"/>
  <c r="AM177" s="1"/>
  <c r="W176"/>
  <c r="AM176" s="1"/>
  <c r="W175"/>
  <c r="W173"/>
  <c r="AM173" s="1"/>
  <c r="W172"/>
  <c r="W170"/>
  <c r="AM170" s="1"/>
  <c r="W169"/>
  <c r="AM169" s="1"/>
  <c r="W168"/>
  <c r="AM168" s="1"/>
  <c r="W167"/>
  <c r="W165"/>
  <c r="AM165" s="1"/>
  <c r="W164"/>
  <c r="AM164" s="1"/>
  <c r="W163"/>
  <c r="AM163" s="1"/>
  <c r="W162"/>
  <c r="AM162" s="1"/>
  <c r="W161"/>
  <c r="AM161" s="1"/>
  <c r="W160"/>
  <c r="AM160" s="1"/>
  <c r="W159"/>
  <c r="W157"/>
  <c r="W155"/>
  <c r="AM155" s="1"/>
  <c r="W154"/>
  <c r="W152"/>
  <c r="AM152" s="1"/>
  <c r="W151"/>
  <c r="W150"/>
  <c r="AM150" s="1"/>
  <c r="W149"/>
  <c r="AM149" s="1"/>
  <c r="W148"/>
  <c r="AM148" s="1"/>
  <c r="W147"/>
  <c r="AM147" s="1"/>
  <c r="W145"/>
  <c r="AM145" s="1"/>
  <c r="W144"/>
  <c r="W142"/>
  <c r="AM142" s="1"/>
  <c r="AM143" s="1"/>
  <c r="W140"/>
  <c r="W138"/>
  <c r="AM138" s="1"/>
  <c r="W137"/>
  <c r="AM137" s="1"/>
  <c r="W136"/>
  <c r="W134"/>
  <c r="AM134" s="1"/>
  <c r="W133"/>
  <c r="W132"/>
  <c r="AM132" s="1"/>
  <c r="W130"/>
  <c r="AM130" s="1"/>
  <c r="W129"/>
  <c r="AM129" s="1"/>
  <c r="W128"/>
  <c r="W126"/>
  <c r="AM126" s="1"/>
  <c r="W125"/>
  <c r="W124"/>
  <c r="AM124" s="1"/>
  <c r="W122"/>
  <c r="AM122" s="1"/>
  <c r="W121"/>
  <c r="AM121" s="1"/>
  <c r="W120"/>
  <c r="AM120" s="1"/>
  <c r="W119"/>
  <c r="AM119" s="1"/>
  <c r="W118"/>
  <c r="AM118" s="1"/>
  <c r="W117"/>
  <c r="W116"/>
  <c r="AM116" s="1"/>
  <c r="W115"/>
  <c r="AM115" s="1"/>
  <c r="W114"/>
  <c r="AM114" s="1"/>
  <c r="W112"/>
  <c r="AM112" s="1"/>
  <c r="W111"/>
  <c r="W110"/>
  <c r="AM110" s="1"/>
  <c r="W108"/>
  <c r="AM108" s="1"/>
  <c r="W107"/>
  <c r="AM107" s="1"/>
  <c r="W106"/>
  <c r="W104"/>
  <c r="W105" s="1"/>
  <c r="W101"/>
  <c r="AM101" s="1"/>
  <c r="W100"/>
  <c r="AM100" s="1"/>
  <c r="W99"/>
  <c r="W98"/>
  <c r="AM98" s="1"/>
  <c r="W96"/>
  <c r="AM96" s="1"/>
  <c r="W95"/>
  <c r="W94"/>
  <c r="AM94" s="1"/>
  <c r="W93"/>
  <c r="AM93" s="1"/>
  <c r="W91"/>
  <c r="AM91" s="1"/>
  <c r="W90"/>
  <c r="AM90" s="1"/>
  <c r="W89"/>
  <c r="W88"/>
  <c r="AM88" s="1"/>
  <c r="W87"/>
  <c r="AM87" s="1"/>
  <c r="W85"/>
  <c r="AM85" s="1"/>
  <c r="W84"/>
  <c r="W83"/>
  <c r="AM83" s="1"/>
  <c r="W81"/>
  <c r="AM81" s="1"/>
  <c r="W80"/>
  <c r="W79"/>
  <c r="AM79" s="1"/>
  <c r="W77"/>
  <c r="AM77" s="1"/>
  <c r="W76"/>
  <c r="W75"/>
  <c r="AM75" s="1"/>
  <c r="W73"/>
  <c r="AM73" s="1"/>
  <c r="W72"/>
  <c r="AM72" s="1"/>
  <c r="W71"/>
  <c r="AM71" s="1"/>
  <c r="W70"/>
  <c r="AM70" s="1"/>
  <c r="W69"/>
  <c r="AM69" s="1"/>
  <c r="W68"/>
  <c r="AM68" s="1"/>
  <c r="W67"/>
  <c r="AM67" s="1"/>
  <c r="W66"/>
  <c r="AM66" s="1"/>
  <c r="W65"/>
  <c r="W63"/>
  <c r="AM63" s="1"/>
  <c r="W62"/>
  <c r="AM62" s="1"/>
  <c r="W61"/>
  <c r="W59"/>
  <c r="AM59" s="1"/>
  <c r="W58"/>
  <c r="W56"/>
  <c r="AM56" s="1"/>
  <c r="W55"/>
  <c r="W54"/>
  <c r="AM54" s="1"/>
  <c r="AM51"/>
  <c r="AM50"/>
  <c r="AM49"/>
  <c r="AM48"/>
  <c r="AM47"/>
  <c r="AM46"/>
  <c r="AM45"/>
  <c r="AM44"/>
  <c r="AM42"/>
  <c r="AM41"/>
  <c r="AM39"/>
  <c r="AM38"/>
  <c r="AM37"/>
  <c r="AM36"/>
  <c r="AM34"/>
  <c r="AM33"/>
  <c r="AM32"/>
  <c r="AM30"/>
  <c r="AM29"/>
  <c r="AM27"/>
  <c r="AM26"/>
  <c r="AM24"/>
  <c r="AM23"/>
  <c r="AM21"/>
  <c r="AM20"/>
  <c r="AM18"/>
  <c r="AM17"/>
  <c r="AM15"/>
  <c r="AM14"/>
  <c r="AM13"/>
  <c r="AM12"/>
  <c r="AM10"/>
  <c r="AM9"/>
  <c r="AM8"/>
  <c r="U222"/>
  <c r="U220"/>
  <c r="AK220" s="1"/>
  <c r="U207"/>
  <c r="AK207" s="1"/>
  <c r="U206"/>
  <c r="AK206" s="1"/>
  <c r="U205"/>
  <c r="AK205" s="1"/>
  <c r="U204"/>
  <c r="AK204" s="1"/>
  <c r="U203"/>
  <c r="AK203" s="1"/>
  <c r="U202"/>
  <c r="AK202" s="1"/>
  <c r="U201"/>
  <c r="AK201" s="1"/>
  <c r="U200"/>
  <c r="AK200" s="1"/>
  <c r="U199"/>
  <c r="AK199" s="1"/>
  <c r="U198"/>
  <c r="AK198" s="1"/>
  <c r="U197"/>
  <c r="AK197" s="1"/>
  <c r="U196"/>
  <c r="AK196" s="1"/>
  <c r="U195"/>
  <c r="AK195" s="1"/>
  <c r="U194"/>
  <c r="AK194" s="1"/>
  <c r="U193"/>
  <c r="AK193" s="1"/>
  <c r="U192"/>
  <c r="AK192" s="1"/>
  <c r="U190"/>
  <c r="AK190" s="1"/>
  <c r="AK191" s="1"/>
  <c r="U188"/>
  <c r="AK188" s="1"/>
  <c r="U186"/>
  <c r="AK186" s="1"/>
  <c r="U185"/>
  <c r="U184"/>
  <c r="U182"/>
  <c r="AK182" s="1"/>
  <c r="U181"/>
  <c r="AK181" s="1"/>
  <c r="U179"/>
  <c r="U177"/>
  <c r="AK177" s="1"/>
  <c r="U176"/>
  <c r="AK176" s="1"/>
  <c r="U175"/>
  <c r="U173"/>
  <c r="AK173" s="1"/>
  <c r="U172"/>
  <c r="U170"/>
  <c r="AK170" s="1"/>
  <c r="U169"/>
  <c r="AK169" s="1"/>
  <c r="U168"/>
  <c r="AK168" s="1"/>
  <c r="U167"/>
  <c r="U165"/>
  <c r="AK165" s="1"/>
  <c r="U164"/>
  <c r="AK164" s="1"/>
  <c r="U163"/>
  <c r="AK163" s="1"/>
  <c r="U162"/>
  <c r="AK162" s="1"/>
  <c r="U161"/>
  <c r="AK161" s="1"/>
  <c r="U160"/>
  <c r="AK160" s="1"/>
  <c r="U159"/>
  <c r="U157"/>
  <c r="U155"/>
  <c r="AK155" s="1"/>
  <c r="U154"/>
  <c r="U152"/>
  <c r="AK152" s="1"/>
  <c r="U151"/>
  <c r="U150"/>
  <c r="AK150" s="1"/>
  <c r="U149"/>
  <c r="AK149" s="1"/>
  <c r="U148"/>
  <c r="AK148" s="1"/>
  <c r="U147"/>
  <c r="AK147" s="1"/>
  <c r="U145"/>
  <c r="AK145" s="1"/>
  <c r="U144"/>
  <c r="U143"/>
  <c r="U140"/>
  <c r="U138"/>
  <c r="AK138" s="1"/>
  <c r="U137"/>
  <c r="AK137" s="1"/>
  <c r="U136"/>
  <c r="U134"/>
  <c r="AK134" s="1"/>
  <c r="U133"/>
  <c r="U132"/>
  <c r="AK132" s="1"/>
  <c r="U130"/>
  <c r="AK130" s="1"/>
  <c r="U129"/>
  <c r="AK129" s="1"/>
  <c r="U128"/>
  <c r="U126"/>
  <c r="AK126" s="1"/>
  <c r="U125"/>
  <c r="U124"/>
  <c r="AK124" s="1"/>
  <c r="U122"/>
  <c r="AK122" s="1"/>
  <c r="U121"/>
  <c r="AK121" s="1"/>
  <c r="U120"/>
  <c r="AK120" s="1"/>
  <c r="U119"/>
  <c r="AK119" s="1"/>
  <c r="U118"/>
  <c r="AK118" s="1"/>
  <c r="U117"/>
  <c r="U116"/>
  <c r="AK116" s="1"/>
  <c r="U115"/>
  <c r="AK115" s="1"/>
  <c r="U114"/>
  <c r="AK114" s="1"/>
  <c r="U112"/>
  <c r="AK112" s="1"/>
  <c r="U111"/>
  <c r="U110"/>
  <c r="AK110" s="1"/>
  <c r="U108"/>
  <c r="AK108" s="1"/>
  <c r="U107"/>
  <c r="AK107" s="1"/>
  <c r="U106"/>
  <c r="U104"/>
  <c r="U105" s="1"/>
  <c r="U101"/>
  <c r="AK101" s="1"/>
  <c r="U100"/>
  <c r="AK100" s="1"/>
  <c r="U99"/>
  <c r="U98"/>
  <c r="AK98" s="1"/>
  <c r="U96"/>
  <c r="AK96" s="1"/>
  <c r="U95"/>
  <c r="U94"/>
  <c r="AK94" s="1"/>
  <c r="U93"/>
  <c r="AK93" s="1"/>
  <c r="U91"/>
  <c r="AK91" s="1"/>
  <c r="U90"/>
  <c r="AK90" s="1"/>
  <c r="U89"/>
  <c r="U88"/>
  <c r="AK88" s="1"/>
  <c r="U87"/>
  <c r="AK87" s="1"/>
  <c r="U85"/>
  <c r="AK85" s="1"/>
  <c r="U84"/>
  <c r="U83"/>
  <c r="AK83" s="1"/>
  <c r="U81"/>
  <c r="AK81" s="1"/>
  <c r="U80"/>
  <c r="U79"/>
  <c r="AK79" s="1"/>
  <c r="U77"/>
  <c r="AK77" s="1"/>
  <c r="U76"/>
  <c r="U75"/>
  <c r="AK75" s="1"/>
  <c r="U73"/>
  <c r="AK73" s="1"/>
  <c r="U72"/>
  <c r="AK72" s="1"/>
  <c r="U71"/>
  <c r="AK71" s="1"/>
  <c r="U70"/>
  <c r="AK70" s="1"/>
  <c r="U69"/>
  <c r="AK69" s="1"/>
  <c r="U68"/>
  <c r="AK68" s="1"/>
  <c r="U67"/>
  <c r="AK67" s="1"/>
  <c r="U66"/>
  <c r="AK66" s="1"/>
  <c r="U65"/>
  <c r="U63"/>
  <c r="AK63" s="1"/>
  <c r="U62"/>
  <c r="AK62" s="1"/>
  <c r="U61"/>
  <c r="U59"/>
  <c r="AK59" s="1"/>
  <c r="U58"/>
  <c r="U56"/>
  <c r="AK56" s="1"/>
  <c r="U55"/>
  <c r="U54"/>
  <c r="AK54" s="1"/>
  <c r="AK51"/>
  <c r="AK50"/>
  <c r="AK49"/>
  <c r="AK48"/>
  <c r="AK47"/>
  <c r="AK46"/>
  <c r="AK45"/>
  <c r="AK44"/>
  <c r="AK42"/>
  <c r="AK41"/>
  <c r="AK39"/>
  <c r="AK38"/>
  <c r="AK37"/>
  <c r="AK36"/>
  <c r="AK34"/>
  <c r="AK33"/>
  <c r="AK32"/>
  <c r="AK30"/>
  <c r="AK29"/>
  <c r="AK27"/>
  <c r="AK26"/>
  <c r="AK24"/>
  <c r="AK23"/>
  <c r="AK21"/>
  <c r="AK20"/>
  <c r="AK18"/>
  <c r="AK17"/>
  <c r="AK15"/>
  <c r="AK14"/>
  <c r="AK13"/>
  <c r="AK12"/>
  <c r="AK10"/>
  <c r="AK9"/>
  <c r="AK8"/>
  <c r="AI8"/>
  <c r="AQ8" s="1"/>
  <c r="AI9"/>
  <c r="AQ9" s="1"/>
  <c r="AI10"/>
  <c r="AQ10" s="1"/>
  <c r="AI12"/>
  <c r="AQ12" s="1"/>
  <c r="AI13"/>
  <c r="AQ13" s="1"/>
  <c r="AI14"/>
  <c r="AI15"/>
  <c r="AQ15" s="1"/>
  <c r="AI17"/>
  <c r="AI18"/>
  <c r="AQ18" s="1"/>
  <c r="AI20"/>
  <c r="AI21"/>
  <c r="AQ21" s="1"/>
  <c r="AI23"/>
  <c r="AI24"/>
  <c r="AQ24" s="1"/>
  <c r="AI26"/>
  <c r="AI27"/>
  <c r="AQ27" s="1"/>
  <c r="AI29"/>
  <c r="AI31" s="1"/>
  <c r="AI30"/>
  <c r="AQ30" s="1"/>
  <c r="AI32"/>
  <c r="AQ32" s="1"/>
  <c r="AI33"/>
  <c r="AQ33" s="1"/>
  <c r="AI34"/>
  <c r="AQ34" s="1"/>
  <c r="AI36"/>
  <c r="AQ36" s="1"/>
  <c r="AI37"/>
  <c r="AQ37" s="1"/>
  <c r="AI38"/>
  <c r="AQ38" s="1"/>
  <c r="AI39"/>
  <c r="AQ39" s="1"/>
  <c r="AI41"/>
  <c r="AI42"/>
  <c r="AQ42" s="1"/>
  <c r="AI44"/>
  <c r="AQ44" s="1"/>
  <c r="AI45"/>
  <c r="AQ45" s="1"/>
  <c r="AI46"/>
  <c r="AQ46" s="1"/>
  <c r="AI47"/>
  <c r="AQ47" s="1"/>
  <c r="AI48"/>
  <c r="AQ48" s="1"/>
  <c r="AI49"/>
  <c r="AQ49" s="1"/>
  <c r="AI50"/>
  <c r="AI51"/>
  <c r="AQ51" s="1"/>
  <c r="S54"/>
  <c r="AI54" s="1"/>
  <c r="AQ54" s="1"/>
  <c r="S55"/>
  <c r="S57" s="1"/>
  <c r="S56"/>
  <c r="AI56" s="1"/>
  <c r="AQ56" s="1"/>
  <c r="S58"/>
  <c r="S59"/>
  <c r="AI59" s="1"/>
  <c r="S61"/>
  <c r="S62"/>
  <c r="AI62" s="1"/>
  <c r="S63"/>
  <c r="AI63" s="1"/>
  <c r="S65"/>
  <c r="S66"/>
  <c r="AI66" s="1"/>
  <c r="S67"/>
  <c r="AI67" s="1"/>
  <c r="S68"/>
  <c r="AI68" s="1"/>
  <c r="S69"/>
  <c r="AI69" s="1"/>
  <c r="S70"/>
  <c r="AI70" s="1"/>
  <c r="S71"/>
  <c r="AI71" s="1"/>
  <c r="S72"/>
  <c r="AI72" s="1"/>
  <c r="S73"/>
  <c r="AI73" s="1"/>
  <c r="S75"/>
  <c r="AI75" s="1"/>
  <c r="S76"/>
  <c r="S77"/>
  <c r="AI77" s="1"/>
  <c r="S79"/>
  <c r="AI79" s="1"/>
  <c r="S80"/>
  <c r="S82" s="1"/>
  <c r="S81"/>
  <c r="AI81" s="1"/>
  <c r="S83"/>
  <c r="AI83" s="1"/>
  <c r="S84"/>
  <c r="S85"/>
  <c r="AI85" s="1"/>
  <c r="S87"/>
  <c r="AI87" s="1"/>
  <c r="S88"/>
  <c r="AI88" s="1"/>
  <c r="S89"/>
  <c r="S90"/>
  <c r="AI90" s="1"/>
  <c r="S91"/>
  <c r="AI91" s="1"/>
  <c r="S93"/>
  <c r="AI93" s="1"/>
  <c r="S94"/>
  <c r="AI94" s="1"/>
  <c r="S95"/>
  <c r="S97" s="1"/>
  <c r="S96"/>
  <c r="AI96" s="1"/>
  <c r="S98"/>
  <c r="AI98" s="1"/>
  <c r="S99"/>
  <c r="S100"/>
  <c r="AI100" s="1"/>
  <c r="S101"/>
  <c r="AI101" s="1"/>
  <c r="S104"/>
  <c r="S105" s="1"/>
  <c r="S106"/>
  <c r="S107"/>
  <c r="AI107" s="1"/>
  <c r="S108"/>
  <c r="AI108" s="1"/>
  <c r="S110"/>
  <c r="AI110" s="1"/>
  <c r="S111"/>
  <c r="S112"/>
  <c r="AI112" s="1"/>
  <c r="S114"/>
  <c r="AI114" s="1"/>
  <c r="S115"/>
  <c r="AI115" s="1"/>
  <c r="S116"/>
  <c r="AI116" s="1"/>
  <c r="S117"/>
  <c r="S118"/>
  <c r="AI118" s="1"/>
  <c r="S119"/>
  <c r="AI119" s="1"/>
  <c r="S120"/>
  <c r="AI120" s="1"/>
  <c r="S121"/>
  <c r="AI121" s="1"/>
  <c r="S124"/>
  <c r="AI124" s="1"/>
  <c r="S125"/>
  <c r="S126"/>
  <c r="AI126" s="1"/>
  <c r="S128"/>
  <c r="S129"/>
  <c r="AI129" s="1"/>
  <c r="S130"/>
  <c r="AI130" s="1"/>
  <c r="S132"/>
  <c r="AI132" s="1"/>
  <c r="S133"/>
  <c r="S135" s="1"/>
  <c r="S134"/>
  <c r="AI134" s="1"/>
  <c r="S136"/>
  <c r="S137"/>
  <c r="AI137" s="1"/>
  <c r="S138"/>
  <c r="AI138" s="1"/>
  <c r="S140"/>
  <c r="S143"/>
  <c r="S144"/>
  <c r="S145"/>
  <c r="AI145" s="1"/>
  <c r="S147"/>
  <c r="AI147" s="1"/>
  <c r="S148"/>
  <c r="AI148" s="1"/>
  <c r="S149"/>
  <c r="AI149" s="1"/>
  <c r="S150"/>
  <c r="AI150" s="1"/>
  <c r="S151"/>
  <c r="S152"/>
  <c r="AI152" s="1"/>
  <c r="S154"/>
  <c r="S155"/>
  <c r="AI155" s="1"/>
  <c r="S157"/>
  <c r="S159"/>
  <c r="S160"/>
  <c r="AI160" s="1"/>
  <c r="S161"/>
  <c r="AI161" s="1"/>
  <c r="S162"/>
  <c r="AI162" s="1"/>
  <c r="S163"/>
  <c r="AI163" s="1"/>
  <c r="S164"/>
  <c r="AI164" s="1"/>
  <c r="S165"/>
  <c r="AI165" s="1"/>
  <c r="S167"/>
  <c r="S168"/>
  <c r="AI168" s="1"/>
  <c r="S169"/>
  <c r="AI169" s="1"/>
  <c r="S170"/>
  <c r="AI170" s="1"/>
  <c r="S172"/>
  <c r="S173"/>
  <c r="AI173" s="1"/>
  <c r="S175"/>
  <c r="S176"/>
  <c r="AI176" s="1"/>
  <c r="S177"/>
  <c r="AI177" s="1"/>
  <c r="S179"/>
  <c r="S181"/>
  <c r="AI181" s="1"/>
  <c r="S182"/>
  <c r="AI182" s="1"/>
  <c r="S184"/>
  <c r="AI184" s="1"/>
  <c r="S185"/>
  <c r="S186"/>
  <c r="AI186" s="1"/>
  <c r="S188"/>
  <c r="AI188" s="1"/>
  <c r="S191"/>
  <c r="S192"/>
  <c r="AI192" s="1"/>
  <c r="S193"/>
  <c r="AI193" s="1"/>
  <c r="S194"/>
  <c r="AI194" s="1"/>
  <c r="S195"/>
  <c r="AI195" s="1"/>
  <c r="S196"/>
  <c r="AI196" s="1"/>
  <c r="S197"/>
  <c r="AI197" s="1"/>
  <c r="S198"/>
  <c r="AI198" s="1"/>
  <c r="S199"/>
  <c r="AI199" s="1"/>
  <c r="S200"/>
  <c r="AI200" s="1"/>
  <c r="S201"/>
  <c r="AI201" s="1"/>
  <c r="S202"/>
  <c r="AI202" s="1"/>
  <c r="S203"/>
  <c r="AI203" s="1"/>
  <c r="S206"/>
  <c r="AI206" s="1"/>
  <c r="S207"/>
  <c r="AI207" s="1"/>
  <c r="X220"/>
  <c r="X207"/>
  <c r="X206"/>
  <c r="X205"/>
  <c r="X204"/>
  <c r="X203"/>
  <c r="X202"/>
  <c r="X201"/>
  <c r="X200"/>
  <c r="X199"/>
  <c r="X198"/>
  <c r="X197"/>
  <c r="X196"/>
  <c r="X195"/>
  <c r="X194"/>
  <c r="X193"/>
  <c r="X192"/>
  <c r="X190"/>
  <c r="X188"/>
  <c r="X186"/>
  <c r="X185"/>
  <c r="X184"/>
  <c r="X182"/>
  <c r="X181"/>
  <c r="X179"/>
  <c r="X177"/>
  <c r="X176"/>
  <c r="X173"/>
  <c r="X172"/>
  <c r="X170"/>
  <c r="X169"/>
  <c r="X168"/>
  <c r="X167"/>
  <c r="X157"/>
  <c r="X155"/>
  <c r="X154"/>
  <c r="X152"/>
  <c r="X151"/>
  <c r="X150"/>
  <c r="X149"/>
  <c r="X148"/>
  <c r="X147"/>
  <c r="X145"/>
  <c r="X144"/>
  <c r="X142"/>
  <c r="X140"/>
  <c r="X137"/>
  <c r="X136"/>
  <c r="X134"/>
  <c r="X133"/>
  <c r="X132"/>
  <c r="X130"/>
  <c r="X129"/>
  <c r="X128"/>
  <c r="X126"/>
  <c r="X125"/>
  <c r="X124"/>
  <c r="X122"/>
  <c r="X121"/>
  <c r="X120"/>
  <c r="X119"/>
  <c r="X118"/>
  <c r="X117"/>
  <c r="X116"/>
  <c r="X115"/>
  <c r="X114"/>
  <c r="X112"/>
  <c r="X111"/>
  <c r="X110"/>
  <c r="X108"/>
  <c r="X106"/>
  <c r="X104"/>
  <c r="X105" s="1"/>
  <c r="X101"/>
  <c r="X100"/>
  <c r="X99"/>
  <c r="X98"/>
  <c r="X96"/>
  <c r="X95"/>
  <c r="X94"/>
  <c r="X93"/>
  <c r="X91"/>
  <c r="X90"/>
  <c r="X89"/>
  <c r="X88"/>
  <c r="X87"/>
  <c r="X85"/>
  <c r="X84"/>
  <c r="X83"/>
  <c r="X81"/>
  <c r="X80"/>
  <c r="X79"/>
  <c r="X77"/>
  <c r="X76"/>
  <c r="X75"/>
  <c r="X73"/>
  <c r="X72"/>
  <c r="X71"/>
  <c r="X70"/>
  <c r="X69"/>
  <c r="AN69" s="1"/>
  <c r="X68"/>
  <c r="AN68" s="1"/>
  <c r="X67"/>
  <c r="AN67" s="1"/>
  <c r="X66"/>
  <c r="AN66" s="1"/>
  <c r="X65"/>
  <c r="X63"/>
  <c r="AN63" s="1"/>
  <c r="X62"/>
  <c r="AN62" s="1"/>
  <c r="X61"/>
  <c r="X59"/>
  <c r="AN59" s="1"/>
  <c r="X58"/>
  <c r="X56"/>
  <c r="AN56" s="1"/>
  <c r="X55"/>
  <c r="X54"/>
  <c r="AN54" s="1"/>
  <c r="AN51"/>
  <c r="AN50"/>
  <c r="AN49"/>
  <c r="AN48"/>
  <c r="AN47"/>
  <c r="AN46"/>
  <c r="AN45"/>
  <c r="AN44"/>
  <c r="AN42"/>
  <c r="AN41"/>
  <c r="AN39"/>
  <c r="AN38"/>
  <c r="AN37"/>
  <c r="AN36"/>
  <c r="AN34"/>
  <c r="AN33"/>
  <c r="AN32"/>
  <c r="AN30"/>
  <c r="AN29"/>
  <c r="AN27"/>
  <c r="AN26"/>
  <c r="AN24"/>
  <c r="AN23"/>
  <c r="AN21"/>
  <c r="AN20"/>
  <c r="AN18"/>
  <c r="AN17"/>
  <c r="AN15"/>
  <c r="AN14"/>
  <c r="AN13"/>
  <c r="AN12"/>
  <c r="AN10"/>
  <c r="AN9"/>
  <c r="AN8"/>
  <c r="V220"/>
  <c r="AL220" s="1"/>
  <c r="V207"/>
  <c r="AL207" s="1"/>
  <c r="V206"/>
  <c r="AL206" s="1"/>
  <c r="V205"/>
  <c r="AL205" s="1"/>
  <c r="V204"/>
  <c r="AL204" s="1"/>
  <c r="V203"/>
  <c r="AL203" s="1"/>
  <c r="V202"/>
  <c r="AL202" s="1"/>
  <c r="V201"/>
  <c r="AL201" s="1"/>
  <c r="V200"/>
  <c r="AL200" s="1"/>
  <c r="V199"/>
  <c r="AL199" s="1"/>
  <c r="V198"/>
  <c r="AL198" s="1"/>
  <c r="V197"/>
  <c r="AL197" s="1"/>
  <c r="V196"/>
  <c r="AL196" s="1"/>
  <c r="V195"/>
  <c r="AL195" s="1"/>
  <c r="V194"/>
  <c r="AL194" s="1"/>
  <c r="V193"/>
  <c r="AL193" s="1"/>
  <c r="V192"/>
  <c r="AL192" s="1"/>
  <c r="V190"/>
  <c r="V188"/>
  <c r="AL188" s="1"/>
  <c r="V186"/>
  <c r="AL186" s="1"/>
  <c r="V185"/>
  <c r="V184"/>
  <c r="V182"/>
  <c r="AL182" s="1"/>
  <c r="V181"/>
  <c r="AL181" s="1"/>
  <c r="V179"/>
  <c r="V177"/>
  <c r="AL177" s="1"/>
  <c r="V176"/>
  <c r="AL176" s="1"/>
  <c r="V175"/>
  <c r="V173"/>
  <c r="AL173" s="1"/>
  <c r="V172"/>
  <c r="V170"/>
  <c r="AL170" s="1"/>
  <c r="V169"/>
  <c r="AL169" s="1"/>
  <c r="V168"/>
  <c r="AL168" s="1"/>
  <c r="V167"/>
  <c r="V165"/>
  <c r="AL165" s="1"/>
  <c r="V164"/>
  <c r="AL164" s="1"/>
  <c r="V163"/>
  <c r="AL163" s="1"/>
  <c r="V162"/>
  <c r="AL162" s="1"/>
  <c r="V161"/>
  <c r="AL161" s="1"/>
  <c r="V160"/>
  <c r="AL160" s="1"/>
  <c r="V159"/>
  <c r="V157"/>
  <c r="V155"/>
  <c r="AL155" s="1"/>
  <c r="V154"/>
  <c r="V152"/>
  <c r="AL152" s="1"/>
  <c r="V151"/>
  <c r="V150"/>
  <c r="AL150" s="1"/>
  <c r="V149"/>
  <c r="AL149" s="1"/>
  <c r="V148"/>
  <c r="AL148" s="1"/>
  <c r="V147"/>
  <c r="AL147" s="1"/>
  <c r="V145"/>
  <c r="AL145" s="1"/>
  <c r="V144"/>
  <c r="V142"/>
  <c r="V138"/>
  <c r="AL138" s="1"/>
  <c r="V137"/>
  <c r="AL137" s="1"/>
  <c r="V136"/>
  <c r="V134"/>
  <c r="AL134" s="1"/>
  <c r="V133"/>
  <c r="V132"/>
  <c r="AL132" s="1"/>
  <c r="V130"/>
  <c r="AL130" s="1"/>
  <c r="V129"/>
  <c r="AL129" s="1"/>
  <c r="V128"/>
  <c r="V126"/>
  <c r="AL126" s="1"/>
  <c r="V125"/>
  <c r="V124"/>
  <c r="AL124" s="1"/>
  <c r="V122"/>
  <c r="AL122" s="1"/>
  <c r="V121"/>
  <c r="AL121" s="1"/>
  <c r="V120"/>
  <c r="AL120" s="1"/>
  <c r="V119"/>
  <c r="AL119" s="1"/>
  <c r="V118"/>
  <c r="AL118" s="1"/>
  <c r="V117"/>
  <c r="V116"/>
  <c r="AL116" s="1"/>
  <c r="V115"/>
  <c r="AL115" s="1"/>
  <c r="V112"/>
  <c r="AL112" s="1"/>
  <c r="V111"/>
  <c r="V110"/>
  <c r="AL110" s="1"/>
  <c r="V108"/>
  <c r="AL108" s="1"/>
  <c r="V107"/>
  <c r="AL107" s="1"/>
  <c r="V106"/>
  <c r="V104"/>
  <c r="V105" s="1"/>
  <c r="V101"/>
  <c r="AL101" s="1"/>
  <c r="V100"/>
  <c r="AL100" s="1"/>
  <c r="V99"/>
  <c r="V98"/>
  <c r="AL98" s="1"/>
  <c r="V96"/>
  <c r="AL96" s="1"/>
  <c r="V95"/>
  <c r="V94"/>
  <c r="AL94" s="1"/>
  <c r="V93"/>
  <c r="AL93" s="1"/>
  <c r="V91"/>
  <c r="AL91" s="1"/>
  <c r="V90"/>
  <c r="AL90" s="1"/>
  <c r="V89"/>
  <c r="V88"/>
  <c r="AL88" s="1"/>
  <c r="V87"/>
  <c r="AL87" s="1"/>
  <c r="V85"/>
  <c r="AL85" s="1"/>
  <c r="V84"/>
  <c r="V83"/>
  <c r="AL83" s="1"/>
  <c r="V81"/>
  <c r="AL81" s="1"/>
  <c r="V80"/>
  <c r="V79"/>
  <c r="AL79" s="1"/>
  <c r="V77"/>
  <c r="AL77" s="1"/>
  <c r="V76"/>
  <c r="V75"/>
  <c r="AL75" s="1"/>
  <c r="V73"/>
  <c r="AL73" s="1"/>
  <c r="V72"/>
  <c r="AL72" s="1"/>
  <c r="V71"/>
  <c r="AL71" s="1"/>
  <c r="V70"/>
  <c r="AL70" s="1"/>
  <c r="V69"/>
  <c r="AL69" s="1"/>
  <c r="V68"/>
  <c r="AL68" s="1"/>
  <c r="V67"/>
  <c r="AL67" s="1"/>
  <c r="V66"/>
  <c r="AL66" s="1"/>
  <c r="V65"/>
  <c r="V63"/>
  <c r="AL63" s="1"/>
  <c r="V62"/>
  <c r="AL62" s="1"/>
  <c r="AS62" s="1"/>
  <c r="V61"/>
  <c r="V59"/>
  <c r="AL59" s="1"/>
  <c r="AS59" s="1"/>
  <c r="V58"/>
  <c r="V56"/>
  <c r="AL56" s="1"/>
  <c r="AS56" s="1"/>
  <c r="V55"/>
  <c r="V54"/>
  <c r="AL54" s="1"/>
  <c r="AS54" s="1"/>
  <c r="AL51"/>
  <c r="AS51" s="1"/>
  <c r="AL50"/>
  <c r="AS50" s="1"/>
  <c r="AL49"/>
  <c r="AS49" s="1"/>
  <c r="AL48"/>
  <c r="AS48" s="1"/>
  <c r="AL47"/>
  <c r="AS47" s="1"/>
  <c r="AL46"/>
  <c r="AS46" s="1"/>
  <c r="AL45"/>
  <c r="AS45" s="1"/>
  <c r="AL44"/>
  <c r="AS44" s="1"/>
  <c r="AL42"/>
  <c r="AS42" s="1"/>
  <c r="AL41"/>
  <c r="AS41" s="1"/>
  <c r="AL39"/>
  <c r="AS39" s="1"/>
  <c r="AL38"/>
  <c r="AS38" s="1"/>
  <c r="AL37"/>
  <c r="AS37" s="1"/>
  <c r="AL36"/>
  <c r="AS36" s="1"/>
  <c r="AL34"/>
  <c r="AS34" s="1"/>
  <c r="AL33"/>
  <c r="AS33" s="1"/>
  <c r="AL32"/>
  <c r="AS32" s="1"/>
  <c r="AL30"/>
  <c r="AS30" s="1"/>
  <c r="AL29"/>
  <c r="AL27"/>
  <c r="AS27" s="1"/>
  <c r="AL26"/>
  <c r="AL24"/>
  <c r="AS24" s="1"/>
  <c r="AL23"/>
  <c r="AL21"/>
  <c r="AS21" s="1"/>
  <c r="AL20"/>
  <c r="AL18"/>
  <c r="AS18" s="1"/>
  <c r="AL17"/>
  <c r="AL15"/>
  <c r="AS15" s="1"/>
  <c r="AL14"/>
  <c r="AL13"/>
  <c r="AS13" s="1"/>
  <c r="AL12"/>
  <c r="AS12" s="1"/>
  <c r="AL10"/>
  <c r="AS10" s="1"/>
  <c r="AL9"/>
  <c r="AL8"/>
  <c r="AS8" s="1"/>
  <c r="T222"/>
  <c r="T220"/>
  <c r="AJ220" s="1"/>
  <c r="T207"/>
  <c r="AJ207" s="1"/>
  <c r="T206"/>
  <c r="AJ206" s="1"/>
  <c r="T205"/>
  <c r="AJ205" s="1"/>
  <c r="T204"/>
  <c r="AJ204" s="1"/>
  <c r="T203"/>
  <c r="AJ203" s="1"/>
  <c r="T202"/>
  <c r="AJ202" s="1"/>
  <c r="T201"/>
  <c r="AJ201" s="1"/>
  <c r="T200"/>
  <c r="AJ200" s="1"/>
  <c r="T199"/>
  <c r="AJ199" s="1"/>
  <c r="T198"/>
  <c r="AJ198" s="1"/>
  <c r="T197"/>
  <c r="AJ197" s="1"/>
  <c r="T196"/>
  <c r="AJ196" s="1"/>
  <c r="T195"/>
  <c r="AJ195" s="1"/>
  <c r="T194"/>
  <c r="AJ194" s="1"/>
  <c r="T193"/>
  <c r="AJ193" s="1"/>
  <c r="T192"/>
  <c r="AJ192" s="1"/>
  <c r="T190"/>
  <c r="AJ190" s="1"/>
  <c r="AJ191" s="1"/>
  <c r="T188"/>
  <c r="AJ188" s="1"/>
  <c r="T186"/>
  <c r="AJ186" s="1"/>
  <c r="T185"/>
  <c r="T184"/>
  <c r="T182"/>
  <c r="AJ182" s="1"/>
  <c r="T181"/>
  <c r="AJ181" s="1"/>
  <c r="T179"/>
  <c r="T177"/>
  <c r="AJ177" s="1"/>
  <c r="T176"/>
  <c r="AJ176" s="1"/>
  <c r="T175"/>
  <c r="T173"/>
  <c r="AJ173" s="1"/>
  <c r="T172"/>
  <c r="T170"/>
  <c r="AJ170" s="1"/>
  <c r="T169"/>
  <c r="AJ169" s="1"/>
  <c r="T168"/>
  <c r="AJ168" s="1"/>
  <c r="T167"/>
  <c r="T165"/>
  <c r="AJ165" s="1"/>
  <c r="T164"/>
  <c r="AJ164" s="1"/>
  <c r="T163"/>
  <c r="AJ163" s="1"/>
  <c r="T162"/>
  <c r="AJ162" s="1"/>
  <c r="T161"/>
  <c r="AJ161" s="1"/>
  <c r="T160"/>
  <c r="AJ160" s="1"/>
  <c r="T159"/>
  <c r="T157"/>
  <c r="T155"/>
  <c r="AJ155" s="1"/>
  <c r="T154"/>
  <c r="T152"/>
  <c r="AJ152" s="1"/>
  <c r="T151"/>
  <c r="T150"/>
  <c r="AJ150" s="1"/>
  <c r="T149"/>
  <c r="AJ149" s="1"/>
  <c r="T148"/>
  <c r="AJ148" s="1"/>
  <c r="T147"/>
  <c r="AJ147" s="1"/>
  <c r="T145"/>
  <c r="AJ145" s="1"/>
  <c r="T144"/>
  <c r="T142"/>
  <c r="AJ142" s="1"/>
  <c r="AJ143" s="1"/>
  <c r="T140"/>
  <c r="T138"/>
  <c r="AJ138" s="1"/>
  <c r="T137"/>
  <c r="AJ137" s="1"/>
  <c r="T136"/>
  <c r="T134"/>
  <c r="AJ134" s="1"/>
  <c r="T133"/>
  <c r="T132"/>
  <c r="AJ132" s="1"/>
  <c r="T130"/>
  <c r="AJ130" s="1"/>
  <c r="T129"/>
  <c r="AJ129" s="1"/>
  <c r="T128"/>
  <c r="T126"/>
  <c r="AJ126" s="1"/>
  <c r="T125"/>
  <c r="T124"/>
  <c r="AJ124" s="1"/>
  <c r="T122"/>
  <c r="AJ122" s="1"/>
  <c r="T121"/>
  <c r="AJ121" s="1"/>
  <c r="T120"/>
  <c r="AJ120" s="1"/>
  <c r="T119"/>
  <c r="AJ119" s="1"/>
  <c r="T118"/>
  <c r="AJ118" s="1"/>
  <c r="T117"/>
  <c r="T116"/>
  <c r="AJ116" s="1"/>
  <c r="T115"/>
  <c r="AJ115" s="1"/>
  <c r="T114"/>
  <c r="AJ114" s="1"/>
  <c r="T112"/>
  <c r="AJ112" s="1"/>
  <c r="T111"/>
  <c r="T110"/>
  <c r="AJ110" s="1"/>
  <c r="T108"/>
  <c r="AJ108" s="1"/>
  <c r="T107"/>
  <c r="AJ107" s="1"/>
  <c r="T106"/>
  <c r="T104"/>
  <c r="T105" s="1"/>
  <c r="T101"/>
  <c r="AJ101" s="1"/>
  <c r="T100"/>
  <c r="AJ100" s="1"/>
  <c r="T99"/>
  <c r="T98"/>
  <c r="AJ98" s="1"/>
  <c r="T96"/>
  <c r="AJ96" s="1"/>
  <c r="T95"/>
  <c r="T94"/>
  <c r="AJ94" s="1"/>
  <c r="T93"/>
  <c r="AJ93" s="1"/>
  <c r="T91"/>
  <c r="AJ91" s="1"/>
  <c r="T90"/>
  <c r="AJ90" s="1"/>
  <c r="T89"/>
  <c r="T88"/>
  <c r="AJ88" s="1"/>
  <c r="T87"/>
  <c r="AJ87" s="1"/>
  <c r="T85"/>
  <c r="AJ85" s="1"/>
  <c r="T84"/>
  <c r="T83"/>
  <c r="AJ83" s="1"/>
  <c r="T81"/>
  <c r="AJ81" s="1"/>
  <c r="T80"/>
  <c r="T79"/>
  <c r="AJ79" s="1"/>
  <c r="T77"/>
  <c r="AJ77" s="1"/>
  <c r="T76"/>
  <c r="T75"/>
  <c r="AJ75" s="1"/>
  <c r="T73"/>
  <c r="AJ73" s="1"/>
  <c r="T72"/>
  <c r="AJ72" s="1"/>
  <c r="T71"/>
  <c r="AJ71" s="1"/>
  <c r="T70"/>
  <c r="AJ70" s="1"/>
  <c r="T69"/>
  <c r="AJ69" s="1"/>
  <c r="T68"/>
  <c r="AJ68" s="1"/>
  <c r="T67"/>
  <c r="AJ67" s="1"/>
  <c r="T66"/>
  <c r="AJ66" s="1"/>
  <c r="T65"/>
  <c r="T63"/>
  <c r="AJ63" s="1"/>
  <c r="T62"/>
  <c r="AJ62" s="1"/>
  <c r="AR62" s="1"/>
  <c r="T61"/>
  <c r="T59"/>
  <c r="AJ59" s="1"/>
  <c r="AR59" s="1"/>
  <c r="T58"/>
  <c r="T56"/>
  <c r="AJ56" s="1"/>
  <c r="AR56" s="1"/>
  <c r="T55"/>
  <c r="T54"/>
  <c r="AJ54" s="1"/>
  <c r="AR54" s="1"/>
  <c r="AJ51"/>
  <c r="AR51" s="1"/>
  <c r="AJ50"/>
  <c r="AJ49"/>
  <c r="AR49" s="1"/>
  <c r="AJ48"/>
  <c r="AR48" s="1"/>
  <c r="AJ47"/>
  <c r="AR47" s="1"/>
  <c r="AJ46"/>
  <c r="AR46" s="1"/>
  <c r="AJ45"/>
  <c r="AR45" s="1"/>
  <c r="AJ44"/>
  <c r="AR44" s="1"/>
  <c r="AJ42"/>
  <c r="AR42" s="1"/>
  <c r="AJ41"/>
  <c r="AJ39"/>
  <c r="AR39" s="1"/>
  <c r="AJ38"/>
  <c r="AR38" s="1"/>
  <c r="AJ37"/>
  <c r="AR37" s="1"/>
  <c r="AJ36"/>
  <c r="AR36" s="1"/>
  <c r="AJ34"/>
  <c r="AR34" s="1"/>
  <c r="AJ33"/>
  <c r="AR33" s="1"/>
  <c r="AJ32"/>
  <c r="AR32" s="1"/>
  <c r="AJ30"/>
  <c r="AR30" s="1"/>
  <c r="AJ29"/>
  <c r="AJ27"/>
  <c r="AR27" s="1"/>
  <c r="AJ26"/>
  <c r="AR26" s="1"/>
  <c r="AJ24"/>
  <c r="AR24" s="1"/>
  <c r="AJ23"/>
  <c r="AJ21"/>
  <c r="AR21" s="1"/>
  <c r="AJ20"/>
  <c r="AJ18"/>
  <c r="AR18" s="1"/>
  <c r="AJ17"/>
  <c r="AJ15"/>
  <c r="AR15" s="1"/>
  <c r="AJ14"/>
  <c r="AJ13"/>
  <c r="AR13" s="1"/>
  <c r="AJ12"/>
  <c r="AR12" s="1"/>
  <c r="AJ10"/>
  <c r="AR10" s="1"/>
  <c r="AJ9"/>
  <c r="AJ8"/>
  <c r="AR8" s="1"/>
  <c r="R222"/>
  <c r="AH222" s="1"/>
  <c r="R193"/>
  <c r="AH193" s="1"/>
  <c r="R194"/>
  <c r="AH194" s="1"/>
  <c r="R195"/>
  <c r="AH195" s="1"/>
  <c r="R196"/>
  <c r="AH196" s="1"/>
  <c r="R197"/>
  <c r="AH197" s="1"/>
  <c r="R198"/>
  <c r="AH198" s="1"/>
  <c r="R199"/>
  <c r="AH199" s="1"/>
  <c r="R200"/>
  <c r="AH200" s="1"/>
  <c r="R201"/>
  <c r="AH201" s="1"/>
  <c r="R202"/>
  <c r="AH202" s="1"/>
  <c r="R203"/>
  <c r="AH203" s="1"/>
  <c r="R192"/>
  <c r="AH192" s="1"/>
  <c r="R190"/>
  <c r="R186"/>
  <c r="AH186" s="1"/>
  <c r="R188"/>
  <c r="AH188" s="1"/>
  <c r="R185"/>
  <c r="R184"/>
  <c r="R182"/>
  <c r="AH182" s="1"/>
  <c r="R181"/>
  <c r="AH181" s="1"/>
  <c r="R160"/>
  <c r="AH160" s="1"/>
  <c r="R161"/>
  <c r="AH161" s="1"/>
  <c r="R162"/>
  <c r="AH162" s="1"/>
  <c r="R163"/>
  <c r="AH163" s="1"/>
  <c r="R164"/>
  <c r="AH164" s="1"/>
  <c r="R165"/>
  <c r="AH165" s="1"/>
  <c r="R167"/>
  <c r="R168"/>
  <c r="AH168" s="1"/>
  <c r="R169"/>
  <c r="AH169" s="1"/>
  <c r="R170"/>
  <c r="AH170" s="1"/>
  <c r="R172"/>
  <c r="R173"/>
  <c r="AH173" s="1"/>
  <c r="R175"/>
  <c r="R176"/>
  <c r="AH176" s="1"/>
  <c r="R177"/>
  <c r="AH177" s="1"/>
  <c r="R179"/>
  <c r="R159"/>
  <c r="R145"/>
  <c r="AH145" s="1"/>
  <c r="R147"/>
  <c r="AH147" s="1"/>
  <c r="R148"/>
  <c r="AH148" s="1"/>
  <c r="R149"/>
  <c r="AH149" s="1"/>
  <c r="R150"/>
  <c r="AH150" s="1"/>
  <c r="R151"/>
  <c r="R153" s="1"/>
  <c r="R152"/>
  <c r="AH152" s="1"/>
  <c r="R154"/>
  <c r="R155"/>
  <c r="AH155" s="1"/>
  <c r="R157"/>
  <c r="R144"/>
  <c r="R142"/>
  <c r="AH142" s="1"/>
  <c r="AH143" s="1"/>
  <c r="R106"/>
  <c r="R107"/>
  <c r="AH107" s="1"/>
  <c r="R108"/>
  <c r="AH108" s="1"/>
  <c r="R110"/>
  <c r="AH110" s="1"/>
  <c r="R111"/>
  <c r="R113" s="1"/>
  <c r="R114"/>
  <c r="AH114" s="1"/>
  <c r="R115"/>
  <c r="AH115" s="1"/>
  <c r="R116"/>
  <c r="AH116" s="1"/>
  <c r="R117"/>
  <c r="R118"/>
  <c r="AH118" s="1"/>
  <c r="R119"/>
  <c r="AH119" s="1"/>
  <c r="R120"/>
  <c r="AH120" s="1"/>
  <c r="R121"/>
  <c r="AH121" s="1"/>
  <c r="R124"/>
  <c r="AH124" s="1"/>
  <c r="R125"/>
  <c r="R126"/>
  <c r="AH126" s="1"/>
  <c r="R128"/>
  <c r="R129"/>
  <c r="AH129" s="1"/>
  <c r="R130"/>
  <c r="AH130" s="1"/>
  <c r="R132"/>
  <c r="AH132" s="1"/>
  <c r="R133"/>
  <c r="R134"/>
  <c r="AH134" s="1"/>
  <c r="R136"/>
  <c r="R137"/>
  <c r="AH137" s="1"/>
  <c r="R138"/>
  <c r="AH138" s="1"/>
  <c r="R140"/>
  <c r="R104"/>
  <c r="AH9"/>
  <c r="AH10"/>
  <c r="AH12"/>
  <c r="AH13"/>
  <c r="AH14"/>
  <c r="AH15"/>
  <c r="AH17"/>
  <c r="AH19" s="1"/>
  <c r="AH18"/>
  <c r="AH20"/>
  <c r="AH21"/>
  <c r="AH23"/>
  <c r="AH25" s="1"/>
  <c r="AH24"/>
  <c r="AH26"/>
  <c r="AH27"/>
  <c r="AH29"/>
  <c r="AH31" s="1"/>
  <c r="AH30"/>
  <c r="AH32"/>
  <c r="AH33"/>
  <c r="AH34"/>
  <c r="AH36"/>
  <c r="AH37"/>
  <c r="AH38"/>
  <c r="AH39"/>
  <c r="AH41"/>
  <c r="AH42"/>
  <c r="AH44"/>
  <c r="AH45"/>
  <c r="AH46"/>
  <c r="AH47"/>
  <c r="AH48"/>
  <c r="AH49"/>
  <c r="AH50"/>
  <c r="AH51"/>
  <c r="R54"/>
  <c r="AH54" s="1"/>
  <c r="R55"/>
  <c r="R57" s="1"/>
  <c r="R56"/>
  <c r="AH56" s="1"/>
  <c r="R58"/>
  <c r="R59"/>
  <c r="AH59" s="1"/>
  <c r="R61"/>
  <c r="R64" s="1"/>
  <c r="R62"/>
  <c r="AH62" s="1"/>
  <c r="R63"/>
  <c r="AH63" s="1"/>
  <c r="R65"/>
  <c r="R66"/>
  <c r="AH66" s="1"/>
  <c r="R67"/>
  <c r="AH67" s="1"/>
  <c r="R68"/>
  <c r="AH68" s="1"/>
  <c r="R69"/>
  <c r="AH69" s="1"/>
  <c r="R70"/>
  <c r="AH70" s="1"/>
  <c r="R71"/>
  <c r="AH71" s="1"/>
  <c r="R72"/>
  <c r="AH72" s="1"/>
  <c r="R73"/>
  <c r="AH73" s="1"/>
  <c r="R75"/>
  <c r="AH75" s="1"/>
  <c r="R76"/>
  <c r="R77"/>
  <c r="AH77" s="1"/>
  <c r="R79"/>
  <c r="AH79" s="1"/>
  <c r="R80"/>
  <c r="R82" s="1"/>
  <c r="R81"/>
  <c r="AH81" s="1"/>
  <c r="R83"/>
  <c r="AH83" s="1"/>
  <c r="R84"/>
  <c r="R85"/>
  <c r="AH85" s="1"/>
  <c r="R87"/>
  <c r="AH87" s="1"/>
  <c r="R88"/>
  <c r="AH88" s="1"/>
  <c r="R89"/>
  <c r="R90"/>
  <c r="AH90" s="1"/>
  <c r="R91"/>
  <c r="AH91" s="1"/>
  <c r="R93"/>
  <c r="AH93" s="1"/>
  <c r="R94"/>
  <c r="AH94" s="1"/>
  <c r="R95"/>
  <c r="R97" s="1"/>
  <c r="R96"/>
  <c r="AH96" s="1"/>
  <c r="R98"/>
  <c r="AH98" s="1"/>
  <c r="R99"/>
  <c r="R100"/>
  <c r="AH100" s="1"/>
  <c r="R101"/>
  <c r="AH101" s="1"/>
  <c r="AH8"/>
  <c r="Y230"/>
  <c r="X230"/>
  <c r="AN230" s="1"/>
  <c r="W230"/>
  <c r="V230"/>
  <c r="U230"/>
  <c r="T230"/>
  <c r="S230"/>
  <c r="R230"/>
  <c r="X223"/>
  <c r="V223"/>
  <c r="S223"/>
  <c r="AM52" l="1"/>
  <c r="AH52"/>
  <c r="AH43"/>
  <c r="AL183"/>
  <c r="W78"/>
  <c r="W135"/>
  <c r="AQ50"/>
  <c r="AI52"/>
  <c r="AM184"/>
  <c r="AK31"/>
  <c r="AH40"/>
  <c r="AH35"/>
  <c r="AI183"/>
  <c r="AO183"/>
  <c r="AJ184"/>
  <c r="AQ41"/>
  <c r="AQ43" s="1"/>
  <c r="AI43"/>
  <c r="AR29"/>
  <c r="AR31" s="1"/>
  <c r="AJ31"/>
  <c r="AH183"/>
  <c r="AK183"/>
  <c r="AM31"/>
  <c r="AM183"/>
  <c r="T57"/>
  <c r="T82"/>
  <c r="T97"/>
  <c r="T146"/>
  <c r="T156"/>
  <c r="AJ183"/>
  <c r="AL31"/>
  <c r="X178"/>
  <c r="AS43"/>
  <c r="AS52"/>
  <c r="V187"/>
  <c r="V189" s="1"/>
  <c r="AK19"/>
  <c r="U64"/>
  <c r="U82"/>
  <c r="U123"/>
  <c r="U156"/>
  <c r="AO28"/>
  <c r="Y146"/>
  <c r="Y156"/>
  <c r="Y178"/>
  <c r="R78"/>
  <c r="R139"/>
  <c r="R127"/>
  <c r="R146"/>
  <c r="AN11"/>
  <c r="AN22"/>
  <c r="X60"/>
  <c r="X113"/>
  <c r="X127"/>
  <c r="X139"/>
  <c r="X146"/>
  <c r="X156"/>
  <c r="S187"/>
  <c r="S189" s="1"/>
  <c r="S139"/>
  <c r="S127"/>
  <c r="S60"/>
  <c r="AQ11"/>
  <c r="V78"/>
  <c r="AK25"/>
  <c r="U57"/>
  <c r="U97"/>
  <c r="U146"/>
  <c r="AO11"/>
  <c r="AO22"/>
  <c r="Y60"/>
  <c r="Y139"/>
  <c r="R60"/>
  <c r="AH28"/>
  <c r="AH22"/>
  <c r="AH11"/>
  <c r="R156"/>
  <c r="R158" s="1"/>
  <c r="T64"/>
  <c r="T123"/>
  <c r="S156"/>
  <c r="S146"/>
  <c r="S113"/>
  <c r="S109"/>
  <c r="S102"/>
  <c r="S92"/>
  <c r="S86"/>
  <c r="AQ35"/>
  <c r="W131"/>
  <c r="AQ40"/>
  <c r="AR17"/>
  <c r="AR19" s="1"/>
  <c r="AJ19"/>
  <c r="AR23"/>
  <c r="AR25" s="1"/>
  <c r="AJ25"/>
  <c r="AI22"/>
  <c r="AQ20"/>
  <c r="AQ22" s="1"/>
  <c r="AS17"/>
  <c r="AS19" s="1"/>
  <c r="AL19"/>
  <c r="AJ43"/>
  <c r="AR41"/>
  <c r="AR43" s="1"/>
  <c r="AJ52"/>
  <c r="AR50"/>
  <c r="AR52" s="1"/>
  <c r="AS9"/>
  <c r="AS11" s="1"/>
  <c r="AL11"/>
  <c r="AS14"/>
  <c r="AL22"/>
  <c r="AS20"/>
  <c r="AS22" s="1"/>
  <c r="AS26"/>
  <c r="AS28" s="1"/>
  <c r="AL28"/>
  <c r="T74"/>
  <c r="T92"/>
  <c r="T102"/>
  <c r="T113"/>
  <c r="T139"/>
  <c r="T187"/>
  <c r="T189" s="1"/>
  <c r="V57"/>
  <c r="V97"/>
  <c r="V131"/>
  <c r="V153"/>
  <c r="AN52"/>
  <c r="X187"/>
  <c r="X189" s="1"/>
  <c r="AK35"/>
  <c r="U74"/>
  <c r="U92"/>
  <c r="U102"/>
  <c r="U113"/>
  <c r="U187"/>
  <c r="U189" s="1"/>
  <c r="AM25"/>
  <c r="W64"/>
  <c r="W82"/>
  <c r="AO43"/>
  <c r="Y131"/>
  <c r="R102"/>
  <c r="R92"/>
  <c r="R86"/>
  <c r="R74"/>
  <c r="R135"/>
  <c r="R131"/>
  <c r="R123"/>
  <c r="R109"/>
  <c r="T78"/>
  <c r="T131"/>
  <c r="T135"/>
  <c r="V60"/>
  <c r="V127"/>
  <c r="V139"/>
  <c r="V146"/>
  <c r="V156"/>
  <c r="X74"/>
  <c r="X86"/>
  <c r="X92"/>
  <c r="X102"/>
  <c r="X109"/>
  <c r="X123"/>
  <c r="S153"/>
  <c r="S78"/>
  <c r="AQ52"/>
  <c r="AK52"/>
  <c r="U78"/>
  <c r="U131"/>
  <c r="U135"/>
  <c r="AM11"/>
  <c r="AM22"/>
  <c r="AM28"/>
  <c r="W60"/>
  <c r="W153"/>
  <c r="W174"/>
  <c r="AO35"/>
  <c r="AO40"/>
  <c r="Y74"/>
  <c r="Y86"/>
  <c r="Y92"/>
  <c r="Y102"/>
  <c r="Y109"/>
  <c r="Y113"/>
  <c r="Y127"/>
  <c r="AI28"/>
  <c r="AQ26"/>
  <c r="AQ28" s="1"/>
  <c r="AQ14"/>
  <c r="AS23"/>
  <c r="AS25" s="1"/>
  <c r="AL25"/>
  <c r="AS29"/>
  <c r="AS31" s="1"/>
  <c r="AR9"/>
  <c r="AR11" s="1"/>
  <c r="AJ11"/>
  <c r="AR14"/>
  <c r="AR20"/>
  <c r="AR22" s="1"/>
  <c r="AJ22"/>
  <c r="AQ29"/>
  <c r="AQ31" s="1"/>
  <c r="AQ23"/>
  <c r="AQ25" s="1"/>
  <c r="AI25"/>
  <c r="AI19"/>
  <c r="AQ17"/>
  <c r="AQ19" s="1"/>
  <c r="AR35"/>
  <c r="AR40"/>
  <c r="T86"/>
  <c r="T109"/>
  <c r="T127"/>
  <c r="V64"/>
  <c r="V82"/>
  <c r="V135"/>
  <c r="X78"/>
  <c r="S74"/>
  <c r="AK40"/>
  <c r="U86"/>
  <c r="U109"/>
  <c r="U127"/>
  <c r="U139"/>
  <c r="AM19"/>
  <c r="W57"/>
  <c r="W97"/>
  <c r="W123"/>
  <c r="W146"/>
  <c r="W156"/>
  <c r="AO52"/>
  <c r="Y78"/>
  <c r="Y166"/>
  <c r="Y187"/>
  <c r="Y189" s="1"/>
  <c r="R187"/>
  <c r="R189" s="1"/>
  <c r="AR28"/>
  <c r="T60"/>
  <c r="T153"/>
  <c r="AS35"/>
  <c r="AS40"/>
  <c r="V74"/>
  <c r="V86"/>
  <c r="V92"/>
  <c r="V102"/>
  <c r="V109"/>
  <c r="V113"/>
  <c r="V123"/>
  <c r="AN19"/>
  <c r="X57"/>
  <c r="X64"/>
  <c r="X82"/>
  <c r="X97"/>
  <c r="X131"/>
  <c r="X135"/>
  <c r="X153"/>
  <c r="X174"/>
  <c r="S131"/>
  <c r="S123"/>
  <c r="S64"/>
  <c r="AK11"/>
  <c r="AK22"/>
  <c r="AK28"/>
  <c r="U60"/>
  <c r="U153"/>
  <c r="AM35"/>
  <c r="W74"/>
  <c r="W86"/>
  <c r="W92"/>
  <c r="W102"/>
  <c r="W109"/>
  <c r="W113"/>
  <c r="W127"/>
  <c r="W139"/>
  <c r="W187"/>
  <c r="W189" s="1"/>
  <c r="AO19"/>
  <c r="AO25"/>
  <c r="AO31"/>
  <c r="Y57"/>
  <c r="Y64"/>
  <c r="Y82"/>
  <c r="Y97"/>
  <c r="Y123"/>
  <c r="Y135"/>
  <c r="Y153"/>
  <c r="Y171"/>
  <c r="Y174"/>
  <c r="AN31"/>
  <c r="AN70"/>
  <c r="AN28"/>
  <c r="AN71"/>
  <c r="AN25"/>
  <c r="AN35"/>
  <c r="AN40"/>
  <c r="AI11"/>
  <c r="AJ40"/>
  <c r="AJ35"/>
  <c r="AH80"/>
  <c r="AH82" s="1"/>
  <c r="AH55"/>
  <c r="AH57" s="1"/>
  <c r="AH157"/>
  <c r="R174"/>
  <c r="AH172"/>
  <c r="AH174" s="1"/>
  <c r="AJ76"/>
  <c r="AJ78" s="1"/>
  <c r="AJ133"/>
  <c r="AJ135" s="1"/>
  <c r="AL65"/>
  <c r="AL74" s="1"/>
  <c r="AL128"/>
  <c r="AL131" s="1"/>
  <c r="AL133"/>
  <c r="AL135" s="1"/>
  <c r="AL157"/>
  <c r="V174"/>
  <c r="AL172"/>
  <c r="AL174" s="1"/>
  <c r="AN55"/>
  <c r="AN57" s="1"/>
  <c r="AI104"/>
  <c r="AI105" s="1"/>
  <c r="AK65"/>
  <c r="AK74" s="1"/>
  <c r="AK111"/>
  <c r="AK113" s="1"/>
  <c r="U174"/>
  <c r="AK172"/>
  <c r="AK174" s="1"/>
  <c r="U223"/>
  <c r="AK222"/>
  <c r="AM58"/>
  <c r="AM60" s="1"/>
  <c r="AM106"/>
  <c r="AM109" s="1"/>
  <c r="AM133"/>
  <c r="AM135" s="1"/>
  <c r="AO55"/>
  <c r="AO57" s="1"/>
  <c r="AO106"/>
  <c r="AO109" s="1"/>
  <c r="AH76"/>
  <c r="AH78" s="1"/>
  <c r="R105"/>
  <c r="AH104"/>
  <c r="AH105" s="1"/>
  <c r="AH136"/>
  <c r="AH139" s="1"/>
  <c r="AH125"/>
  <c r="AH127" s="1"/>
  <c r="AH144"/>
  <c r="AH146" s="1"/>
  <c r="AH179"/>
  <c r="AJ55"/>
  <c r="AJ61"/>
  <c r="AJ80"/>
  <c r="AJ82" s="1"/>
  <c r="AJ95"/>
  <c r="AJ97" s="1"/>
  <c r="AJ117"/>
  <c r="AJ123" s="1"/>
  <c r="AJ144"/>
  <c r="AJ146" s="1"/>
  <c r="AJ154"/>
  <c r="AJ156" s="1"/>
  <c r="AJ179"/>
  <c r="AJ185"/>
  <c r="AJ187" s="1"/>
  <c r="V178"/>
  <c r="AL175"/>
  <c r="AL178" s="1"/>
  <c r="X166"/>
  <c r="X171"/>
  <c r="AI185"/>
  <c r="AI187" s="1"/>
  <c r="AI189" s="1"/>
  <c r="AI179"/>
  <c r="AI154"/>
  <c r="AI156" s="1"/>
  <c r="AI144"/>
  <c r="AI146" s="1"/>
  <c r="AI111"/>
  <c r="AI113" s="1"/>
  <c r="AI106"/>
  <c r="AI109" s="1"/>
  <c r="AI99"/>
  <c r="AI102" s="1"/>
  <c r="AI89"/>
  <c r="AI92" s="1"/>
  <c r="AI84"/>
  <c r="AI86" s="1"/>
  <c r="AI65"/>
  <c r="AI74" s="1"/>
  <c r="AK58"/>
  <c r="AK60" s="1"/>
  <c r="AK104"/>
  <c r="AK105" s="1"/>
  <c r="AK128"/>
  <c r="AK131" s="1"/>
  <c r="AK133"/>
  <c r="AK135" s="1"/>
  <c r="U178"/>
  <c r="AK175"/>
  <c r="AK178" s="1"/>
  <c r="AM84"/>
  <c r="AM86" s="1"/>
  <c r="AM89"/>
  <c r="AM92" s="1"/>
  <c r="AM99"/>
  <c r="AM102" s="1"/>
  <c r="AM144"/>
  <c r="AM146" s="1"/>
  <c r="AM154"/>
  <c r="AM156" s="1"/>
  <c r="AM172"/>
  <c r="AM174" s="1"/>
  <c r="AO76"/>
  <c r="AO78" s="1"/>
  <c r="AO80"/>
  <c r="AO82" s="1"/>
  <c r="AO99"/>
  <c r="AO102" s="1"/>
  <c r="AO117"/>
  <c r="AO123" s="1"/>
  <c r="AO125"/>
  <c r="AO127" s="1"/>
  <c r="AO140"/>
  <c r="AO151"/>
  <c r="AO153" s="1"/>
  <c r="AO172"/>
  <c r="AO174" s="1"/>
  <c r="AL35"/>
  <c r="AL40"/>
  <c r="AI40"/>
  <c r="AI35"/>
  <c r="AK43"/>
  <c r="AM43"/>
  <c r="AH140"/>
  <c r="AH151"/>
  <c r="AH153" s="1"/>
  <c r="AJ128"/>
  <c r="AJ131" s="1"/>
  <c r="T178"/>
  <c r="AJ175"/>
  <c r="AJ178" s="1"/>
  <c r="AL55"/>
  <c r="AI125"/>
  <c r="AI127" s="1"/>
  <c r="AK84"/>
  <c r="AK86" s="1"/>
  <c r="AK99"/>
  <c r="AK102" s="1"/>
  <c r="AK140"/>
  <c r="AK151"/>
  <c r="AK153" s="1"/>
  <c r="AM80"/>
  <c r="AM82" s="1"/>
  <c r="AM95"/>
  <c r="AM97" s="1"/>
  <c r="AM111"/>
  <c r="AM113" s="1"/>
  <c r="AM128"/>
  <c r="AM131" s="1"/>
  <c r="AH58"/>
  <c r="AH60" s="1"/>
  <c r="AH154"/>
  <c r="AH156" s="1"/>
  <c r="R166"/>
  <c r="AH159"/>
  <c r="AH166" s="1"/>
  <c r="R178"/>
  <c r="AH175"/>
  <c r="AH178" s="1"/>
  <c r="AH185"/>
  <c r="AH187" s="1"/>
  <c r="AJ65"/>
  <c r="AJ74" s="1"/>
  <c r="AJ84"/>
  <c r="AJ86" s="1"/>
  <c r="AJ89"/>
  <c r="AJ92" s="1"/>
  <c r="AJ99"/>
  <c r="AJ102" s="1"/>
  <c r="AJ106"/>
  <c r="AJ109" s="1"/>
  <c r="AJ111"/>
  <c r="AJ113" s="1"/>
  <c r="AJ125"/>
  <c r="AJ127" s="1"/>
  <c r="AJ136"/>
  <c r="AJ139" s="1"/>
  <c r="T166"/>
  <c r="AJ159"/>
  <c r="AJ166" s="1"/>
  <c r="AL58"/>
  <c r="AL76"/>
  <c r="AL78" s="1"/>
  <c r="AL80"/>
  <c r="AL82" s="1"/>
  <c r="AL95"/>
  <c r="AL97" s="1"/>
  <c r="AL117"/>
  <c r="AL123" s="1"/>
  <c r="AL125"/>
  <c r="AL127" s="1"/>
  <c r="AL136"/>
  <c r="AL139" s="1"/>
  <c r="AL144"/>
  <c r="AL146" s="1"/>
  <c r="AL154"/>
  <c r="AL156" s="1"/>
  <c r="AL179"/>
  <c r="AL185"/>
  <c r="AL187" s="1"/>
  <c r="V191"/>
  <c r="AL190"/>
  <c r="AL191" s="1"/>
  <c r="AN58"/>
  <c r="AN60" s="1"/>
  <c r="X191"/>
  <c r="S178"/>
  <c r="AI175"/>
  <c r="AI178" s="1"/>
  <c r="AI133"/>
  <c r="AI135" s="1"/>
  <c r="AI128"/>
  <c r="AI131" s="1"/>
  <c r="AI117"/>
  <c r="AI123" s="1"/>
  <c r="AI95"/>
  <c r="AI97" s="1"/>
  <c r="AI80"/>
  <c r="AI82" s="1"/>
  <c r="AI61"/>
  <c r="AI64" s="1"/>
  <c r="AI55"/>
  <c r="AK76"/>
  <c r="AK78" s="1"/>
  <c r="AK117"/>
  <c r="AK123" s="1"/>
  <c r="AK144"/>
  <c r="AK146" s="1"/>
  <c r="AK154"/>
  <c r="AK156" s="1"/>
  <c r="AK179"/>
  <c r="AK185"/>
  <c r="AK187" s="1"/>
  <c r="AM55"/>
  <c r="AM57" s="1"/>
  <c r="AM61"/>
  <c r="AM64" s="1"/>
  <c r="AM65"/>
  <c r="AM74" s="1"/>
  <c r="AM104"/>
  <c r="AM105" s="1"/>
  <c r="AM117"/>
  <c r="AM123" s="1"/>
  <c r="AM125"/>
  <c r="AM127" s="1"/>
  <c r="AM136"/>
  <c r="AM139" s="1"/>
  <c r="W166"/>
  <c r="AM159"/>
  <c r="AM166" s="1"/>
  <c r="W171"/>
  <c r="AM167"/>
  <c r="AM171" s="1"/>
  <c r="W178"/>
  <c r="AM175"/>
  <c r="AM178" s="1"/>
  <c r="AO58"/>
  <c r="AO60" s="1"/>
  <c r="AO84"/>
  <c r="AO86" s="1"/>
  <c r="AO89"/>
  <c r="AO92" s="1"/>
  <c r="AO104"/>
  <c r="AO105" s="1"/>
  <c r="AO128"/>
  <c r="AO131" s="1"/>
  <c r="AO133"/>
  <c r="AO135" s="1"/>
  <c r="AO154"/>
  <c r="AO156" s="1"/>
  <c r="AO159"/>
  <c r="AO166" s="1"/>
  <c r="AO167"/>
  <c r="AO171" s="1"/>
  <c r="AO175"/>
  <c r="AO178" s="1"/>
  <c r="AO179"/>
  <c r="AO185"/>
  <c r="AO187" s="1"/>
  <c r="Y191"/>
  <c r="AO190"/>
  <c r="AO191" s="1"/>
  <c r="AH95"/>
  <c r="AH97" s="1"/>
  <c r="AH61"/>
  <c r="AH64" s="1"/>
  <c r="R171"/>
  <c r="AH167"/>
  <c r="AH171" s="1"/>
  <c r="AL61"/>
  <c r="AL104"/>
  <c r="AL105" s="1"/>
  <c r="AL151"/>
  <c r="AL153" s="1"/>
  <c r="V171"/>
  <c r="AL167"/>
  <c r="AL171" s="1"/>
  <c r="S166"/>
  <c r="AI159"/>
  <c r="AI166" s="1"/>
  <c r="AI136"/>
  <c r="AI139" s="1"/>
  <c r="AI58"/>
  <c r="AI60" s="1"/>
  <c r="AK89"/>
  <c r="AK92" s="1"/>
  <c r="AK106"/>
  <c r="AK109" s="1"/>
  <c r="AK157"/>
  <c r="U171"/>
  <c r="AK167"/>
  <c r="AK171" s="1"/>
  <c r="AM76"/>
  <c r="AM78" s="1"/>
  <c r="AO95"/>
  <c r="AO97" s="1"/>
  <c r="AH99"/>
  <c r="AH102" s="1"/>
  <c r="AH89"/>
  <c r="AH92" s="1"/>
  <c r="AH84"/>
  <c r="AH86" s="1"/>
  <c r="AH65"/>
  <c r="AH74" s="1"/>
  <c r="AH133"/>
  <c r="AH135" s="1"/>
  <c r="AH128"/>
  <c r="AH131" s="1"/>
  <c r="AH117"/>
  <c r="AH123" s="1"/>
  <c r="AH111"/>
  <c r="AH113" s="1"/>
  <c r="AH106"/>
  <c r="AH109" s="1"/>
  <c r="AH184"/>
  <c r="R191"/>
  <c r="AH190"/>
  <c r="AH191" s="1"/>
  <c r="AJ58"/>
  <c r="AJ104"/>
  <c r="AJ105" s="1"/>
  <c r="AJ140"/>
  <c r="AJ151"/>
  <c r="AJ153" s="1"/>
  <c r="AJ157"/>
  <c r="T171"/>
  <c r="AJ167"/>
  <c r="AJ171" s="1"/>
  <c r="T174"/>
  <c r="AJ172"/>
  <c r="AJ174" s="1"/>
  <c r="T223"/>
  <c r="AJ222"/>
  <c r="AL84"/>
  <c r="AL86" s="1"/>
  <c r="AL89"/>
  <c r="AL92" s="1"/>
  <c r="AL99"/>
  <c r="AL102" s="1"/>
  <c r="AL106"/>
  <c r="AL109" s="1"/>
  <c r="AL111"/>
  <c r="AL113" s="1"/>
  <c r="V143"/>
  <c r="AL142"/>
  <c r="AL143" s="1"/>
  <c r="V166"/>
  <c r="AL159"/>
  <c r="AL166" s="1"/>
  <c r="AL184"/>
  <c r="AN61"/>
  <c r="AN64" s="1"/>
  <c r="AN65"/>
  <c r="S174"/>
  <c r="AI172"/>
  <c r="AI174" s="1"/>
  <c r="S171"/>
  <c r="AI167"/>
  <c r="AI171" s="1"/>
  <c r="AI157"/>
  <c r="AI151"/>
  <c r="AI153" s="1"/>
  <c r="AI140"/>
  <c r="AI76"/>
  <c r="AI78" s="1"/>
  <c r="AK55"/>
  <c r="AK57" s="1"/>
  <c r="AK61"/>
  <c r="AK64" s="1"/>
  <c r="AK80"/>
  <c r="AK82" s="1"/>
  <c r="AK95"/>
  <c r="AK97" s="1"/>
  <c r="AK125"/>
  <c r="AK127" s="1"/>
  <c r="AK136"/>
  <c r="AK139" s="1"/>
  <c r="U166"/>
  <c r="AK159"/>
  <c r="AK166" s="1"/>
  <c r="AK184"/>
  <c r="AK189" s="1"/>
  <c r="AM140"/>
  <c r="AM151"/>
  <c r="AM153" s="1"/>
  <c r="AM157"/>
  <c r="AM179"/>
  <c r="AM185"/>
  <c r="AM187" s="1"/>
  <c r="W191"/>
  <c r="AM190"/>
  <c r="AM191" s="1"/>
  <c r="AO61"/>
  <c r="AO64" s="1"/>
  <c r="AO65"/>
  <c r="AO74" s="1"/>
  <c r="AO111"/>
  <c r="AO113" s="1"/>
  <c r="AO136"/>
  <c r="AO139" s="1"/>
  <c r="AO144"/>
  <c r="AO146" s="1"/>
  <c r="AO157"/>
  <c r="AO184"/>
  <c r="AJ28"/>
  <c r="AL43"/>
  <c r="AL52"/>
  <c r="AN43"/>
  <c r="AM40"/>
  <c r="W223"/>
  <c r="T183"/>
  <c r="T143"/>
  <c r="T191"/>
  <c r="X143"/>
  <c r="W143"/>
  <c r="W183"/>
  <c r="Y183"/>
  <c r="Y223"/>
  <c r="V183"/>
  <c r="U191"/>
  <c r="U183"/>
  <c r="U221"/>
  <c r="T221"/>
  <c r="Y221"/>
  <c r="X221"/>
  <c r="W221"/>
  <c r="V221"/>
  <c r="S221"/>
  <c r="S183"/>
  <c r="X183"/>
  <c r="R223"/>
  <c r="R221"/>
  <c r="R183"/>
  <c r="R143"/>
  <c r="Y141" l="1"/>
  <c r="AH189"/>
  <c r="X141"/>
  <c r="T158"/>
  <c r="U158"/>
  <c r="AH53"/>
  <c r="AJ189"/>
  <c r="AM180"/>
  <c r="AK103"/>
  <c r="AO103"/>
  <c r="AI53"/>
  <c r="AK180"/>
  <c r="AI180"/>
  <c r="X158"/>
  <c r="S158"/>
  <c r="AM189"/>
  <c r="AO189"/>
  <c r="AL189"/>
  <c r="AH103"/>
  <c r="AO180"/>
  <c r="AL180"/>
  <c r="AM103"/>
  <c r="AI103"/>
  <c r="AJ180"/>
  <c r="AH180"/>
  <c r="AO53"/>
  <c r="Y158"/>
  <c r="U141"/>
  <c r="T141"/>
  <c r="V158"/>
  <c r="R180"/>
  <c r="AS53"/>
  <c r="AR53"/>
  <c r="AQ53"/>
  <c r="AK141"/>
  <c r="S141"/>
  <c r="W141"/>
  <c r="R103"/>
  <c r="AM158"/>
  <c r="AM53"/>
  <c r="V103"/>
  <c r="W158"/>
  <c r="W180"/>
  <c r="R141"/>
  <c r="AR55"/>
  <c r="AJ57"/>
  <c r="AR57" s="1"/>
  <c r="AQ55"/>
  <c r="AI57"/>
  <c r="AQ57" s="1"/>
  <c r="AQ103" s="1"/>
  <c r="AS55"/>
  <c r="AL57"/>
  <c r="AS57" s="1"/>
  <c r="AM141"/>
  <c r="S180"/>
  <c r="AH141"/>
  <c r="AI141"/>
  <c r="AL158"/>
  <c r="AK53"/>
  <c r="AL53"/>
  <c r="AK158"/>
  <c r="T180"/>
  <c r="U180"/>
  <c r="AS61"/>
  <c r="AL64"/>
  <c r="AL103" s="1"/>
  <c r="AS58"/>
  <c r="AL60"/>
  <c r="AS60" s="1"/>
  <c r="AR61"/>
  <c r="AJ64"/>
  <c r="AJ103" s="1"/>
  <c r="AR58"/>
  <c r="AJ60"/>
  <c r="AR60" s="1"/>
  <c r="AO158"/>
  <c r="AJ141"/>
  <c r="AN53"/>
  <c r="AI158"/>
  <c r="AJ158"/>
  <c r="AL141"/>
  <c r="AO141"/>
  <c r="V180"/>
  <c r="V141"/>
  <c r="AN72"/>
  <c r="AH158"/>
  <c r="AJ53"/>
  <c r="Y103"/>
  <c r="Y180"/>
  <c r="X180"/>
  <c r="T103"/>
  <c r="U103"/>
  <c r="W103"/>
  <c r="S103"/>
  <c r="X103"/>
  <c r="AR103" l="1"/>
  <c r="AS103"/>
  <c r="R224"/>
  <c r="R231" s="1"/>
  <c r="X224"/>
  <c r="AN224" s="1"/>
  <c r="W224"/>
  <c r="AM224" s="1"/>
  <c r="V224"/>
  <c r="AL224" s="1"/>
  <c r="AN73"/>
  <c r="AN74" s="1"/>
  <c r="S224"/>
  <c r="S231" s="1"/>
  <c r="U224"/>
  <c r="T224"/>
  <c r="Y224"/>
  <c r="Q230"/>
  <c r="O230"/>
  <c r="M230"/>
  <c r="L230"/>
  <c r="J230"/>
  <c r="I230"/>
  <c r="G230"/>
  <c r="F230"/>
  <c r="D230"/>
  <c r="C230"/>
  <c r="P229"/>
  <c r="N229"/>
  <c r="K229"/>
  <c r="H229"/>
  <c r="E229"/>
  <c r="P228"/>
  <c r="N228"/>
  <c r="K228"/>
  <c r="H228"/>
  <c r="E228"/>
  <c r="P227"/>
  <c r="N227"/>
  <c r="K227"/>
  <c r="H227"/>
  <c r="E227"/>
  <c r="P226"/>
  <c r="N226"/>
  <c r="K226"/>
  <c r="H226"/>
  <c r="E226"/>
  <c r="M223"/>
  <c r="L223"/>
  <c r="J223"/>
  <c r="I223"/>
  <c r="G223"/>
  <c r="F223"/>
  <c r="D223"/>
  <c r="C223"/>
  <c r="P222"/>
  <c r="P223" s="1"/>
  <c r="O222"/>
  <c r="O223" s="1"/>
  <c r="N222"/>
  <c r="N223" s="1"/>
  <c r="K222"/>
  <c r="K223" s="1"/>
  <c r="H222"/>
  <c r="H223" s="1"/>
  <c r="E222"/>
  <c r="E223" s="1"/>
  <c r="M221"/>
  <c r="L221"/>
  <c r="J221"/>
  <c r="I221"/>
  <c r="G221"/>
  <c r="F221"/>
  <c r="D221"/>
  <c r="C221"/>
  <c r="P220"/>
  <c r="O220"/>
  <c r="N220"/>
  <c r="K220"/>
  <c r="H220"/>
  <c r="E220"/>
  <c r="P207"/>
  <c r="O207"/>
  <c r="N207"/>
  <c r="K207"/>
  <c r="H207"/>
  <c r="E207"/>
  <c r="P206"/>
  <c r="O206"/>
  <c r="N206"/>
  <c r="K206"/>
  <c r="H206"/>
  <c r="E206"/>
  <c r="P205"/>
  <c r="O205"/>
  <c r="N205"/>
  <c r="K205"/>
  <c r="H205"/>
  <c r="E205"/>
  <c r="P204"/>
  <c r="O204"/>
  <c r="N204"/>
  <c r="K204"/>
  <c r="H204"/>
  <c r="E204"/>
  <c r="P203"/>
  <c r="O203"/>
  <c r="N203"/>
  <c r="K203"/>
  <c r="H203"/>
  <c r="E203"/>
  <c r="P202"/>
  <c r="O202"/>
  <c r="N202"/>
  <c r="K202"/>
  <c r="H202"/>
  <c r="E202"/>
  <c r="P201"/>
  <c r="O201"/>
  <c r="N201"/>
  <c r="K201"/>
  <c r="H201"/>
  <c r="E201"/>
  <c r="P200"/>
  <c r="O200"/>
  <c r="N200"/>
  <c r="K200"/>
  <c r="H200"/>
  <c r="E200"/>
  <c r="P199"/>
  <c r="O199"/>
  <c r="N199"/>
  <c r="K199"/>
  <c r="H199"/>
  <c r="E199"/>
  <c r="P198"/>
  <c r="O198"/>
  <c r="N198"/>
  <c r="K198"/>
  <c r="H198"/>
  <c r="E198"/>
  <c r="P197"/>
  <c r="O197"/>
  <c r="N197"/>
  <c r="K197"/>
  <c r="H197"/>
  <c r="E197"/>
  <c r="P196"/>
  <c r="O196"/>
  <c r="N196"/>
  <c r="K196"/>
  <c r="H196"/>
  <c r="E196"/>
  <c r="P195"/>
  <c r="O195"/>
  <c r="N195"/>
  <c r="K195"/>
  <c r="H195"/>
  <c r="E195"/>
  <c r="P194"/>
  <c r="O194"/>
  <c r="N194"/>
  <c r="K194"/>
  <c r="H194"/>
  <c r="E194"/>
  <c r="P193"/>
  <c r="O193"/>
  <c r="N193"/>
  <c r="K193"/>
  <c r="H193"/>
  <c r="E193"/>
  <c r="P192"/>
  <c r="O192"/>
  <c r="N192"/>
  <c r="K192"/>
  <c r="H192"/>
  <c r="E192"/>
  <c r="M191"/>
  <c r="L191"/>
  <c r="J191"/>
  <c r="I191"/>
  <c r="G191"/>
  <c r="F191"/>
  <c r="D191"/>
  <c r="C191"/>
  <c r="P190"/>
  <c r="P191" s="1"/>
  <c r="O190"/>
  <c r="N190"/>
  <c r="N191" s="1"/>
  <c r="K190"/>
  <c r="K191" s="1"/>
  <c r="H190"/>
  <c r="H191" s="1"/>
  <c r="E190"/>
  <c r="E191" s="1"/>
  <c r="P188"/>
  <c r="O188"/>
  <c r="N188"/>
  <c r="K188"/>
  <c r="H188"/>
  <c r="E188"/>
  <c r="P186"/>
  <c r="O186"/>
  <c r="N186"/>
  <c r="K186"/>
  <c r="H186"/>
  <c r="E186"/>
  <c r="P185"/>
  <c r="O185"/>
  <c r="N185"/>
  <c r="K185"/>
  <c r="H185"/>
  <c r="E185"/>
  <c r="P184"/>
  <c r="N184"/>
  <c r="K184"/>
  <c r="H184"/>
  <c r="E184"/>
  <c r="M183"/>
  <c r="L183"/>
  <c r="J183"/>
  <c r="I183"/>
  <c r="G183"/>
  <c r="F183"/>
  <c r="D183"/>
  <c r="C183"/>
  <c r="P182"/>
  <c r="O182"/>
  <c r="N182"/>
  <c r="K182"/>
  <c r="H182"/>
  <c r="E182"/>
  <c r="P181"/>
  <c r="O181"/>
  <c r="N181"/>
  <c r="K181"/>
  <c r="H181"/>
  <c r="H183" s="1"/>
  <c r="E181"/>
  <c r="P179"/>
  <c r="O179"/>
  <c r="N179"/>
  <c r="K179"/>
  <c r="H179"/>
  <c r="E179"/>
  <c r="P177"/>
  <c r="O177"/>
  <c r="N177"/>
  <c r="K177"/>
  <c r="H177"/>
  <c r="E177"/>
  <c r="P176"/>
  <c r="O176"/>
  <c r="N176"/>
  <c r="K176"/>
  <c r="H176"/>
  <c r="E176"/>
  <c r="P175"/>
  <c r="O175"/>
  <c r="O178" s="1"/>
  <c r="N175"/>
  <c r="K175"/>
  <c r="H175"/>
  <c r="E175"/>
  <c r="E178" s="1"/>
  <c r="P173"/>
  <c r="O173"/>
  <c r="N173"/>
  <c r="K173"/>
  <c r="H173"/>
  <c r="E173"/>
  <c r="P172"/>
  <c r="O172"/>
  <c r="O174" s="1"/>
  <c r="N172"/>
  <c r="K172"/>
  <c r="H172"/>
  <c r="E172"/>
  <c r="E174" s="1"/>
  <c r="P170"/>
  <c r="O170"/>
  <c r="N170"/>
  <c r="K170"/>
  <c r="H170"/>
  <c r="E170"/>
  <c r="P169"/>
  <c r="O169"/>
  <c r="N169"/>
  <c r="K169"/>
  <c r="H169"/>
  <c r="E169"/>
  <c r="P168"/>
  <c r="O168"/>
  <c r="N168"/>
  <c r="K168"/>
  <c r="H168"/>
  <c r="E168"/>
  <c r="P167"/>
  <c r="O167"/>
  <c r="O171" s="1"/>
  <c r="N167"/>
  <c r="K167"/>
  <c r="H167"/>
  <c r="E167"/>
  <c r="E171" s="1"/>
  <c r="P165"/>
  <c r="O165"/>
  <c r="N165"/>
  <c r="K165"/>
  <c r="H165"/>
  <c r="E165"/>
  <c r="P164"/>
  <c r="O164"/>
  <c r="N164"/>
  <c r="K164"/>
  <c r="H164"/>
  <c r="E164"/>
  <c r="P163"/>
  <c r="O163"/>
  <c r="N163"/>
  <c r="K163"/>
  <c r="H163"/>
  <c r="E163"/>
  <c r="P162"/>
  <c r="O162"/>
  <c r="N162"/>
  <c r="K162"/>
  <c r="H162"/>
  <c r="E162"/>
  <c r="P161"/>
  <c r="O161"/>
  <c r="N161"/>
  <c r="K161"/>
  <c r="H161"/>
  <c r="E161"/>
  <c r="P160"/>
  <c r="O160"/>
  <c r="N160"/>
  <c r="K160"/>
  <c r="H160"/>
  <c r="E160"/>
  <c r="P159"/>
  <c r="O159"/>
  <c r="N159"/>
  <c r="K159"/>
  <c r="K166" s="1"/>
  <c r="H159"/>
  <c r="H166" s="1"/>
  <c r="E159"/>
  <c r="E166" s="1"/>
  <c r="P157"/>
  <c r="O157"/>
  <c r="N157"/>
  <c r="K157"/>
  <c r="H157"/>
  <c r="E157"/>
  <c r="P155"/>
  <c r="O155"/>
  <c r="N155"/>
  <c r="K155"/>
  <c r="H155"/>
  <c r="E155"/>
  <c r="P154"/>
  <c r="O154"/>
  <c r="O156" s="1"/>
  <c r="N154"/>
  <c r="K154"/>
  <c r="H154"/>
  <c r="E154"/>
  <c r="E156" s="1"/>
  <c r="P152"/>
  <c r="O152"/>
  <c r="N152"/>
  <c r="K152"/>
  <c r="H152"/>
  <c r="E152"/>
  <c r="P151"/>
  <c r="O151"/>
  <c r="O153" s="1"/>
  <c r="N151"/>
  <c r="K151"/>
  <c r="H151"/>
  <c r="E151"/>
  <c r="E153" s="1"/>
  <c r="P150"/>
  <c r="O150"/>
  <c r="N150"/>
  <c r="K150"/>
  <c r="H150"/>
  <c r="E150"/>
  <c r="P149"/>
  <c r="O149"/>
  <c r="N149"/>
  <c r="K149"/>
  <c r="H149"/>
  <c r="E149"/>
  <c r="P148"/>
  <c r="O148"/>
  <c r="N148"/>
  <c r="K148"/>
  <c r="H148"/>
  <c r="E148"/>
  <c r="P147"/>
  <c r="O147"/>
  <c r="N147"/>
  <c r="K147"/>
  <c r="H147"/>
  <c r="E147"/>
  <c r="P145"/>
  <c r="O145"/>
  <c r="N145"/>
  <c r="K145"/>
  <c r="H145"/>
  <c r="E145"/>
  <c r="P144"/>
  <c r="O144"/>
  <c r="O146" s="1"/>
  <c r="N144"/>
  <c r="K144"/>
  <c r="H144"/>
  <c r="E144"/>
  <c r="E146" s="1"/>
  <c r="M143"/>
  <c r="L143"/>
  <c r="J143"/>
  <c r="I143"/>
  <c r="G143"/>
  <c r="F143"/>
  <c r="D143"/>
  <c r="C143"/>
  <c r="P142"/>
  <c r="P143" s="1"/>
  <c r="O142"/>
  <c r="N142"/>
  <c r="N143" s="1"/>
  <c r="K142"/>
  <c r="K143" s="1"/>
  <c r="H142"/>
  <c r="H143" s="1"/>
  <c r="E142"/>
  <c r="E143" s="1"/>
  <c r="P140"/>
  <c r="O140"/>
  <c r="N140"/>
  <c r="K140"/>
  <c r="H140"/>
  <c r="E140"/>
  <c r="P138"/>
  <c r="O138"/>
  <c r="N138"/>
  <c r="K138"/>
  <c r="H138"/>
  <c r="E138"/>
  <c r="P137"/>
  <c r="O137"/>
  <c r="N137"/>
  <c r="K137"/>
  <c r="H137"/>
  <c r="E137"/>
  <c r="P136"/>
  <c r="O136"/>
  <c r="N136"/>
  <c r="K136"/>
  <c r="K139" s="1"/>
  <c r="H136"/>
  <c r="E136"/>
  <c r="P134"/>
  <c r="O134"/>
  <c r="N134"/>
  <c r="K134"/>
  <c r="H134"/>
  <c r="E134"/>
  <c r="P133"/>
  <c r="O133"/>
  <c r="N133"/>
  <c r="K133"/>
  <c r="K135" s="1"/>
  <c r="H133"/>
  <c r="E133"/>
  <c r="P132"/>
  <c r="O132"/>
  <c r="N132"/>
  <c r="K132"/>
  <c r="E132"/>
  <c r="P130"/>
  <c r="O130"/>
  <c r="N130"/>
  <c r="K130"/>
  <c r="H130"/>
  <c r="E130"/>
  <c r="P129"/>
  <c r="O129"/>
  <c r="N129"/>
  <c r="K129"/>
  <c r="H129"/>
  <c r="E129"/>
  <c r="P128"/>
  <c r="P131" s="1"/>
  <c r="O128"/>
  <c r="N128"/>
  <c r="K128"/>
  <c r="H128"/>
  <c r="H131" s="1"/>
  <c r="E128"/>
  <c r="P126"/>
  <c r="O126"/>
  <c r="N126"/>
  <c r="K126"/>
  <c r="H126"/>
  <c r="E126"/>
  <c r="P125"/>
  <c r="P127" s="1"/>
  <c r="O125"/>
  <c r="N125"/>
  <c r="K125"/>
  <c r="H125"/>
  <c r="H127" s="1"/>
  <c r="E125"/>
  <c r="P124"/>
  <c r="O124"/>
  <c r="N124"/>
  <c r="K124"/>
  <c r="H124"/>
  <c r="E124"/>
  <c r="P122"/>
  <c r="O122"/>
  <c r="N122"/>
  <c r="K122"/>
  <c r="E122"/>
  <c r="P121"/>
  <c r="O121"/>
  <c r="N121"/>
  <c r="K121"/>
  <c r="H121"/>
  <c r="E121"/>
  <c r="P120"/>
  <c r="O120"/>
  <c r="N120"/>
  <c r="K120"/>
  <c r="H120"/>
  <c r="E120"/>
  <c r="P119"/>
  <c r="O119"/>
  <c r="N119"/>
  <c r="K119"/>
  <c r="H119"/>
  <c r="E119"/>
  <c r="P118"/>
  <c r="O118"/>
  <c r="N118"/>
  <c r="K118"/>
  <c r="H118"/>
  <c r="E118"/>
  <c r="P117"/>
  <c r="O117"/>
  <c r="N117"/>
  <c r="K117"/>
  <c r="H117"/>
  <c r="H123" s="1"/>
  <c r="E117"/>
  <c r="E123" s="1"/>
  <c r="P116"/>
  <c r="O116"/>
  <c r="N116"/>
  <c r="K116"/>
  <c r="H116"/>
  <c r="E116"/>
  <c r="P115"/>
  <c r="O115"/>
  <c r="N115"/>
  <c r="K115"/>
  <c r="H115"/>
  <c r="E115"/>
  <c r="P114"/>
  <c r="O114"/>
  <c r="N114"/>
  <c r="K114"/>
  <c r="H114"/>
  <c r="E114"/>
  <c r="P112"/>
  <c r="O112"/>
  <c r="N112"/>
  <c r="K112"/>
  <c r="H112"/>
  <c r="E112"/>
  <c r="P111"/>
  <c r="O111"/>
  <c r="O113" s="1"/>
  <c r="N111"/>
  <c r="K111"/>
  <c r="H111"/>
  <c r="E111"/>
  <c r="E113" s="1"/>
  <c r="P110"/>
  <c r="O110"/>
  <c r="N110"/>
  <c r="K110"/>
  <c r="H110"/>
  <c r="E110"/>
  <c r="P108"/>
  <c r="O108"/>
  <c r="N108"/>
  <c r="K108"/>
  <c r="H108"/>
  <c r="E108"/>
  <c r="P107"/>
  <c r="O107"/>
  <c r="N107"/>
  <c r="K107"/>
  <c r="H107"/>
  <c r="E107"/>
  <c r="P106"/>
  <c r="O106"/>
  <c r="O109" s="1"/>
  <c r="N106"/>
  <c r="K106"/>
  <c r="H106"/>
  <c r="E106"/>
  <c r="E109" s="1"/>
  <c r="P104"/>
  <c r="P105" s="1"/>
  <c r="O104"/>
  <c r="O105" s="1"/>
  <c r="N104"/>
  <c r="N105" s="1"/>
  <c r="K104"/>
  <c r="K105" s="1"/>
  <c r="H104"/>
  <c r="H105" s="1"/>
  <c r="E104"/>
  <c r="E105" s="1"/>
  <c r="P101"/>
  <c r="O101"/>
  <c r="N101"/>
  <c r="K101"/>
  <c r="H101"/>
  <c r="E101"/>
  <c r="P100"/>
  <c r="O100"/>
  <c r="N100"/>
  <c r="K100"/>
  <c r="H100"/>
  <c r="E100"/>
  <c r="P99"/>
  <c r="O99"/>
  <c r="O102" s="1"/>
  <c r="N99"/>
  <c r="K99"/>
  <c r="H99"/>
  <c r="E99"/>
  <c r="E102" s="1"/>
  <c r="P98"/>
  <c r="O98"/>
  <c r="N98"/>
  <c r="K98"/>
  <c r="H98"/>
  <c r="E98"/>
  <c r="P96"/>
  <c r="O96"/>
  <c r="N96"/>
  <c r="K96"/>
  <c r="H96"/>
  <c r="E96"/>
  <c r="P95"/>
  <c r="O95"/>
  <c r="N95"/>
  <c r="K95"/>
  <c r="K97" s="1"/>
  <c r="H95"/>
  <c r="E95"/>
  <c r="P94"/>
  <c r="O94"/>
  <c r="N94"/>
  <c r="K94"/>
  <c r="H94"/>
  <c r="E94"/>
  <c r="P93"/>
  <c r="O93"/>
  <c r="N93"/>
  <c r="K93"/>
  <c r="H93"/>
  <c r="E93"/>
  <c r="P91"/>
  <c r="O91"/>
  <c r="N91"/>
  <c r="K91"/>
  <c r="H91"/>
  <c r="E91"/>
  <c r="P90"/>
  <c r="O90"/>
  <c r="N90"/>
  <c r="K90"/>
  <c r="H90"/>
  <c r="E90"/>
  <c r="P89"/>
  <c r="O89"/>
  <c r="O92" s="1"/>
  <c r="N89"/>
  <c r="K89"/>
  <c r="H89"/>
  <c r="E89"/>
  <c r="E92" s="1"/>
  <c r="P88"/>
  <c r="O88"/>
  <c r="N88"/>
  <c r="K88"/>
  <c r="H88"/>
  <c r="E88"/>
  <c r="P87"/>
  <c r="O87"/>
  <c r="N87"/>
  <c r="K87"/>
  <c r="H87"/>
  <c r="E87"/>
  <c r="P85"/>
  <c r="O85"/>
  <c r="N85"/>
  <c r="K85"/>
  <c r="H85"/>
  <c r="E85"/>
  <c r="P84"/>
  <c r="O84"/>
  <c r="O86" s="1"/>
  <c r="N84"/>
  <c r="K84"/>
  <c r="H84"/>
  <c r="E84"/>
  <c r="E86" s="1"/>
  <c r="P83"/>
  <c r="O83"/>
  <c r="N83"/>
  <c r="K83"/>
  <c r="H83"/>
  <c r="E83"/>
  <c r="P81"/>
  <c r="O81"/>
  <c r="N81"/>
  <c r="K81"/>
  <c r="H81"/>
  <c r="E81"/>
  <c r="P80"/>
  <c r="O80"/>
  <c r="N80"/>
  <c r="K80"/>
  <c r="K82" s="1"/>
  <c r="H80"/>
  <c r="E80"/>
  <c r="P79"/>
  <c r="O79"/>
  <c r="N79"/>
  <c r="K79"/>
  <c r="H79"/>
  <c r="E79"/>
  <c r="P77"/>
  <c r="O77"/>
  <c r="N77"/>
  <c r="K77"/>
  <c r="H77"/>
  <c r="E77"/>
  <c r="P76"/>
  <c r="O76"/>
  <c r="O78" s="1"/>
  <c r="N76"/>
  <c r="K76"/>
  <c r="H76"/>
  <c r="E76"/>
  <c r="E78" s="1"/>
  <c r="P75"/>
  <c r="O75"/>
  <c r="N75"/>
  <c r="K75"/>
  <c r="H75"/>
  <c r="E75"/>
  <c r="P73"/>
  <c r="O73"/>
  <c r="N73"/>
  <c r="K73"/>
  <c r="H73"/>
  <c r="E73"/>
  <c r="P72"/>
  <c r="O72"/>
  <c r="N72"/>
  <c r="K72"/>
  <c r="H72"/>
  <c r="E72"/>
  <c r="P71"/>
  <c r="O71"/>
  <c r="N71"/>
  <c r="K71"/>
  <c r="H71"/>
  <c r="E71"/>
  <c r="P70"/>
  <c r="O70"/>
  <c r="N70"/>
  <c r="K70"/>
  <c r="H70"/>
  <c r="E70"/>
  <c r="P69"/>
  <c r="O69"/>
  <c r="N69"/>
  <c r="K69"/>
  <c r="H69"/>
  <c r="E69"/>
  <c r="P68"/>
  <c r="O68"/>
  <c r="N68"/>
  <c r="K68"/>
  <c r="H68"/>
  <c r="E68"/>
  <c r="P67"/>
  <c r="O67"/>
  <c r="N67"/>
  <c r="K67"/>
  <c r="H67"/>
  <c r="E67"/>
  <c r="P66"/>
  <c r="O66"/>
  <c r="N66"/>
  <c r="K66"/>
  <c r="H66"/>
  <c r="E66"/>
  <c r="P65"/>
  <c r="O65"/>
  <c r="O74" s="1"/>
  <c r="N65"/>
  <c r="K65"/>
  <c r="H65"/>
  <c r="H74" s="1"/>
  <c r="E65"/>
  <c r="E74" s="1"/>
  <c r="P63"/>
  <c r="O63"/>
  <c r="N63"/>
  <c r="K63"/>
  <c r="H63"/>
  <c r="E63"/>
  <c r="P62"/>
  <c r="O62"/>
  <c r="N62"/>
  <c r="K62"/>
  <c r="H62"/>
  <c r="E62"/>
  <c r="P61"/>
  <c r="O61"/>
  <c r="N61"/>
  <c r="K61"/>
  <c r="K64" s="1"/>
  <c r="H61"/>
  <c r="E61"/>
  <c r="P59"/>
  <c r="O59"/>
  <c r="N59"/>
  <c r="K59"/>
  <c r="H59"/>
  <c r="E59"/>
  <c r="P58"/>
  <c r="O58"/>
  <c r="N58"/>
  <c r="K58"/>
  <c r="K60" s="1"/>
  <c r="H58"/>
  <c r="E58"/>
  <c r="P56"/>
  <c r="O56"/>
  <c r="N56"/>
  <c r="K56"/>
  <c r="H56"/>
  <c r="E56"/>
  <c r="P55"/>
  <c r="O55"/>
  <c r="N55"/>
  <c r="K55"/>
  <c r="K57" s="1"/>
  <c r="H55"/>
  <c r="E55"/>
  <c r="P54"/>
  <c r="O54"/>
  <c r="N54"/>
  <c r="K54"/>
  <c r="H54"/>
  <c r="E54"/>
  <c r="P51"/>
  <c r="O51"/>
  <c r="N51"/>
  <c r="K51"/>
  <c r="H51"/>
  <c r="E51"/>
  <c r="P50"/>
  <c r="O50"/>
  <c r="O52" s="1"/>
  <c r="N50"/>
  <c r="K50"/>
  <c r="H50"/>
  <c r="E50"/>
  <c r="E52" s="1"/>
  <c r="P49"/>
  <c r="O49"/>
  <c r="N49"/>
  <c r="K49"/>
  <c r="H49"/>
  <c r="E49"/>
  <c r="P48"/>
  <c r="O48"/>
  <c r="N48"/>
  <c r="K48"/>
  <c r="H48"/>
  <c r="E48"/>
  <c r="P47"/>
  <c r="O47"/>
  <c r="N47"/>
  <c r="K47"/>
  <c r="H47"/>
  <c r="E47"/>
  <c r="P46"/>
  <c r="O46"/>
  <c r="N46"/>
  <c r="K46"/>
  <c r="H46"/>
  <c r="E46"/>
  <c r="P45"/>
  <c r="O45"/>
  <c r="N45"/>
  <c r="K45"/>
  <c r="H45"/>
  <c r="E45"/>
  <c r="P44"/>
  <c r="O44"/>
  <c r="N44"/>
  <c r="K44"/>
  <c r="H44"/>
  <c r="E44"/>
  <c r="P42"/>
  <c r="O42"/>
  <c r="N42"/>
  <c r="K42"/>
  <c r="H42"/>
  <c r="E42"/>
  <c r="P41"/>
  <c r="O41"/>
  <c r="O43" s="1"/>
  <c r="N41"/>
  <c r="K41"/>
  <c r="H41"/>
  <c r="E41"/>
  <c r="E43" s="1"/>
  <c r="P39"/>
  <c r="O39"/>
  <c r="N39"/>
  <c r="K39"/>
  <c r="H39"/>
  <c r="E39"/>
  <c r="P38"/>
  <c r="O38"/>
  <c r="O40" s="1"/>
  <c r="N38"/>
  <c r="K38"/>
  <c r="H38"/>
  <c r="E38"/>
  <c r="E40" s="1"/>
  <c r="P37"/>
  <c r="O37"/>
  <c r="N37"/>
  <c r="K37"/>
  <c r="H37"/>
  <c r="E37"/>
  <c r="P36"/>
  <c r="O36"/>
  <c r="N36"/>
  <c r="K36"/>
  <c r="H36"/>
  <c r="E36"/>
  <c r="P34"/>
  <c r="O34"/>
  <c r="N34"/>
  <c r="K34"/>
  <c r="H34"/>
  <c r="E34"/>
  <c r="P33"/>
  <c r="O33"/>
  <c r="O35" s="1"/>
  <c r="N33"/>
  <c r="K33"/>
  <c r="H33"/>
  <c r="E33"/>
  <c r="E35" s="1"/>
  <c r="P32"/>
  <c r="O32"/>
  <c r="N32"/>
  <c r="K32"/>
  <c r="H32"/>
  <c r="E32"/>
  <c r="P30"/>
  <c r="O30"/>
  <c r="N30"/>
  <c r="K30"/>
  <c r="H30"/>
  <c r="E30"/>
  <c r="P29"/>
  <c r="O29"/>
  <c r="N29"/>
  <c r="K29"/>
  <c r="K31" s="1"/>
  <c r="H29"/>
  <c r="E29"/>
  <c r="P27"/>
  <c r="O27"/>
  <c r="N27"/>
  <c r="K27"/>
  <c r="H27"/>
  <c r="E27"/>
  <c r="P26"/>
  <c r="O26"/>
  <c r="N26"/>
  <c r="K26"/>
  <c r="K28" s="1"/>
  <c r="H26"/>
  <c r="E26"/>
  <c r="P24"/>
  <c r="O24"/>
  <c r="N24"/>
  <c r="K24"/>
  <c r="H24"/>
  <c r="E24"/>
  <c r="P23"/>
  <c r="O23"/>
  <c r="N23"/>
  <c r="K23"/>
  <c r="K25" s="1"/>
  <c r="H23"/>
  <c r="E23"/>
  <c r="P21"/>
  <c r="O21"/>
  <c r="N21"/>
  <c r="K21"/>
  <c r="H21"/>
  <c r="E21"/>
  <c r="P20"/>
  <c r="O20"/>
  <c r="N20"/>
  <c r="K20"/>
  <c r="K22" s="1"/>
  <c r="H20"/>
  <c r="E20"/>
  <c r="P18"/>
  <c r="O18"/>
  <c r="N18"/>
  <c r="K18"/>
  <c r="H18"/>
  <c r="E18"/>
  <c r="P17"/>
  <c r="O17"/>
  <c r="N17"/>
  <c r="K17"/>
  <c r="K19" s="1"/>
  <c r="H17"/>
  <c r="E17"/>
  <c r="P15"/>
  <c r="O15"/>
  <c r="N15"/>
  <c r="K15"/>
  <c r="H15"/>
  <c r="E15"/>
  <c r="P14"/>
  <c r="O14"/>
  <c r="N14"/>
  <c r="K14"/>
  <c r="K16" s="1"/>
  <c r="H14"/>
  <c r="E14"/>
  <c r="P13"/>
  <c r="O13"/>
  <c r="N13"/>
  <c r="K13"/>
  <c r="H13"/>
  <c r="E13"/>
  <c r="P12"/>
  <c r="O12"/>
  <c r="N12"/>
  <c r="K12"/>
  <c r="H12"/>
  <c r="E12"/>
  <c r="P10"/>
  <c r="O10"/>
  <c r="N10"/>
  <c r="K10"/>
  <c r="H10"/>
  <c r="E10"/>
  <c r="P9"/>
  <c r="O9"/>
  <c r="N9"/>
  <c r="K9"/>
  <c r="K11" s="1"/>
  <c r="H9"/>
  <c r="E9"/>
  <c r="P8"/>
  <c r="O8"/>
  <c r="N8"/>
  <c r="K8"/>
  <c r="H8"/>
  <c r="E8"/>
  <c r="K123" l="1"/>
  <c r="W231"/>
  <c r="K187"/>
  <c r="K189" s="1"/>
  <c r="V231"/>
  <c r="H11"/>
  <c r="P11"/>
  <c r="H16"/>
  <c r="P16"/>
  <c r="H19"/>
  <c r="P19"/>
  <c r="H22"/>
  <c r="P22"/>
  <c r="H25"/>
  <c r="P25"/>
  <c r="H28"/>
  <c r="P28"/>
  <c r="H31"/>
  <c r="P31"/>
  <c r="N35"/>
  <c r="N40"/>
  <c r="N43"/>
  <c r="N52"/>
  <c r="N109"/>
  <c r="N113"/>
  <c r="E127"/>
  <c r="O127"/>
  <c r="E131"/>
  <c r="O131"/>
  <c r="H135"/>
  <c r="P135"/>
  <c r="H139"/>
  <c r="P139"/>
  <c r="N146"/>
  <c r="N153"/>
  <c r="N156"/>
  <c r="N178"/>
  <c r="H187"/>
  <c r="H189" s="1"/>
  <c r="P187"/>
  <c r="P189" s="1"/>
  <c r="X231"/>
  <c r="AN231" s="1"/>
  <c r="N57"/>
  <c r="N60"/>
  <c r="N64"/>
  <c r="P74"/>
  <c r="H78"/>
  <c r="P78"/>
  <c r="N82"/>
  <c r="H86"/>
  <c r="P86"/>
  <c r="H92"/>
  <c r="P92"/>
  <c r="N97"/>
  <c r="H102"/>
  <c r="P102"/>
  <c r="N166"/>
  <c r="H171"/>
  <c r="P171"/>
  <c r="H174"/>
  <c r="P174"/>
  <c r="H178"/>
  <c r="P178"/>
  <c r="N187"/>
  <c r="N189" s="1"/>
  <c r="P123"/>
  <c r="AN75"/>
  <c r="E11"/>
  <c r="O11"/>
  <c r="E16"/>
  <c r="O16"/>
  <c r="E19"/>
  <c r="O19"/>
  <c r="E22"/>
  <c r="O22"/>
  <c r="E25"/>
  <c r="O25"/>
  <c r="E28"/>
  <c r="O28"/>
  <c r="E31"/>
  <c r="O31"/>
  <c r="K35"/>
  <c r="K40"/>
  <c r="K43"/>
  <c r="K52"/>
  <c r="H57"/>
  <c r="P57"/>
  <c r="H60"/>
  <c r="P60"/>
  <c r="H64"/>
  <c r="P64"/>
  <c r="N74"/>
  <c r="N78"/>
  <c r="H82"/>
  <c r="P82"/>
  <c r="N86"/>
  <c r="N92"/>
  <c r="H97"/>
  <c r="P97"/>
  <c r="N102"/>
  <c r="K109"/>
  <c r="K113"/>
  <c r="O123"/>
  <c r="N127"/>
  <c r="N131"/>
  <c r="E135"/>
  <c r="O135"/>
  <c r="E139"/>
  <c r="O139"/>
  <c r="K146"/>
  <c r="K153"/>
  <c r="K156"/>
  <c r="P166"/>
  <c r="N171"/>
  <c r="N174"/>
  <c r="N11"/>
  <c r="N16"/>
  <c r="N19"/>
  <c r="N22"/>
  <c r="N25"/>
  <c r="N28"/>
  <c r="N31"/>
  <c r="H35"/>
  <c r="P35"/>
  <c r="H40"/>
  <c r="P40"/>
  <c r="H43"/>
  <c r="P43"/>
  <c r="H52"/>
  <c r="P52"/>
  <c r="E57"/>
  <c r="O57"/>
  <c r="E60"/>
  <c r="O60"/>
  <c r="E64"/>
  <c r="O64"/>
  <c r="K74"/>
  <c r="K78"/>
  <c r="E82"/>
  <c r="O82"/>
  <c r="K86"/>
  <c r="K92"/>
  <c r="E97"/>
  <c r="O97"/>
  <c r="K102"/>
  <c r="H109"/>
  <c r="P109"/>
  <c r="H113"/>
  <c r="P113"/>
  <c r="N123"/>
  <c r="K127"/>
  <c r="K131"/>
  <c r="N135"/>
  <c r="N139"/>
  <c r="H146"/>
  <c r="P146"/>
  <c r="H153"/>
  <c r="P153"/>
  <c r="H156"/>
  <c r="P156"/>
  <c r="O166"/>
  <c r="O180" s="1"/>
  <c r="K171"/>
  <c r="K174"/>
  <c r="K178"/>
  <c r="E180"/>
  <c r="E187"/>
  <c r="E189" s="1"/>
  <c r="O187"/>
  <c r="O189" s="1"/>
  <c r="E158"/>
  <c r="O158"/>
  <c r="T231"/>
  <c r="U231"/>
  <c r="AK224"/>
  <c r="Y231"/>
  <c r="N183"/>
  <c r="K183"/>
  <c r="Q46"/>
  <c r="Q165"/>
  <c r="Q201"/>
  <c r="Q68"/>
  <c r="Q122"/>
  <c r="Q111"/>
  <c r="Q167"/>
  <c r="Q23"/>
  <c r="Q38"/>
  <c r="Q41"/>
  <c r="Q54"/>
  <c r="Q55"/>
  <c r="E230"/>
  <c r="P230"/>
  <c r="Q21"/>
  <c r="Q69"/>
  <c r="Q197"/>
  <c r="Q220"/>
  <c r="Q13"/>
  <c r="Q30"/>
  <c r="Q202"/>
  <c r="Q198"/>
  <c r="Q177"/>
  <c r="Q162"/>
  <c r="Q140"/>
  <c r="Q137"/>
  <c r="Q128"/>
  <c r="Q125"/>
  <c r="Q115"/>
  <c r="Q112"/>
  <c r="E183"/>
  <c r="O183"/>
  <c r="Q85"/>
  <c r="Q126"/>
  <c r="Q170"/>
  <c r="P183"/>
  <c r="E221"/>
  <c r="O221"/>
  <c r="Q164"/>
  <c r="Q181"/>
  <c r="Q204"/>
  <c r="Q24"/>
  <c r="Q110"/>
  <c r="Q203"/>
  <c r="H230"/>
  <c r="Q39"/>
  <c r="Q150"/>
  <c r="Q163"/>
  <c r="N221"/>
  <c r="K230"/>
  <c r="Q124"/>
  <c r="Q179"/>
  <c r="N230"/>
  <c r="Q51"/>
  <c r="Q190"/>
  <c r="Q191" s="1"/>
  <c r="Q37"/>
  <c r="Q192"/>
  <c r="Q200"/>
  <c r="Q20"/>
  <c r="Q114"/>
  <c r="Q138"/>
  <c r="Q222"/>
  <c r="Q223" s="1"/>
  <c r="P221"/>
  <c r="Q199"/>
  <c r="Q70"/>
  <c r="Q118"/>
  <c r="Q182"/>
  <c r="Q205"/>
  <c r="J224"/>
  <c r="J231" s="1"/>
  <c r="L224"/>
  <c r="L231" s="1"/>
  <c r="Q154"/>
  <c r="Q152"/>
  <c r="Q151"/>
  <c r="Q149"/>
  <c r="I224"/>
  <c r="I231" s="1"/>
  <c r="Q100"/>
  <c r="Q99"/>
  <c r="Q98"/>
  <c r="Q96"/>
  <c r="Q95"/>
  <c r="Q89"/>
  <c r="G224"/>
  <c r="G231" s="1"/>
  <c r="Q84"/>
  <c r="Q83"/>
  <c r="Q81"/>
  <c r="Q80"/>
  <c r="F224"/>
  <c r="Q67"/>
  <c r="Q66"/>
  <c r="M224"/>
  <c r="Q36"/>
  <c r="Q161"/>
  <c r="Q18"/>
  <c r="Q49"/>
  <c r="Q107"/>
  <c r="Q176"/>
  <c r="H221"/>
  <c r="Q79"/>
  <c r="K221"/>
  <c r="Q34"/>
  <c r="Q94"/>
  <c r="Q121"/>
  <c r="Q160"/>
  <c r="Q196"/>
  <c r="Q65"/>
  <c r="Q17"/>
  <c r="Q175"/>
  <c r="Q63"/>
  <c r="Q77"/>
  <c r="C224"/>
  <c r="Q148"/>
  <c r="Q188"/>
  <c r="Q93"/>
  <c r="D224"/>
  <c r="Q136"/>
  <c r="Q147"/>
  <c r="Q134"/>
  <c r="Q50"/>
  <c r="Q108"/>
  <c r="Q15"/>
  <c r="Q33"/>
  <c r="Q48"/>
  <c r="Q62"/>
  <c r="Q76"/>
  <c r="Q91"/>
  <c r="Q106"/>
  <c r="Q120"/>
  <c r="Q133"/>
  <c r="O143"/>
  <c r="Q145"/>
  <c r="Q159"/>
  <c r="Q173"/>
  <c r="Q186"/>
  <c r="Q195"/>
  <c r="Q207"/>
  <c r="Q14"/>
  <c r="Q16" s="1"/>
  <c r="Q32"/>
  <c r="Q47"/>
  <c r="Q61"/>
  <c r="Q75"/>
  <c r="Q90"/>
  <c r="Q104"/>
  <c r="Q105" s="1"/>
  <c r="Q119"/>
  <c r="Q132"/>
  <c r="Q144"/>
  <c r="Q172"/>
  <c r="Q185"/>
  <c r="O191"/>
  <c r="Q194"/>
  <c r="Q206"/>
  <c r="Q59"/>
  <c r="Q73"/>
  <c r="Q184"/>
  <c r="Q193"/>
  <c r="Q12"/>
  <c r="Q29"/>
  <c r="Q45"/>
  <c r="Q58"/>
  <c r="Q72"/>
  <c r="Q88"/>
  <c r="Q117"/>
  <c r="Q130"/>
  <c r="Q157"/>
  <c r="Q169"/>
  <c r="Q10"/>
  <c r="Q27"/>
  <c r="Q44"/>
  <c r="Q56"/>
  <c r="Q71"/>
  <c r="Q87"/>
  <c r="Q101"/>
  <c r="Q116"/>
  <c r="Q129"/>
  <c r="Q142"/>
  <c r="Q143" s="1"/>
  <c r="Q155"/>
  <c r="Q168"/>
  <c r="Q9"/>
  <c r="Q11" s="1"/>
  <c r="Q26"/>
  <c r="Q28" s="1"/>
  <c r="Q42"/>
  <c r="Q8"/>
  <c r="Q187" l="1"/>
  <c r="Q189" s="1"/>
  <c r="Q57"/>
  <c r="Q25"/>
  <c r="H158"/>
  <c r="E103"/>
  <c r="N158"/>
  <c r="H103"/>
  <c r="Q31"/>
  <c r="Q60"/>
  <c r="Q174"/>
  <c r="Q19"/>
  <c r="H180"/>
  <c r="Q166"/>
  <c r="P158"/>
  <c r="H141"/>
  <c r="O103"/>
  <c r="E141"/>
  <c r="N103"/>
  <c r="E53"/>
  <c r="O141"/>
  <c r="O53"/>
  <c r="P180"/>
  <c r="P103"/>
  <c r="K141"/>
  <c r="P141"/>
  <c r="H53"/>
  <c r="N180"/>
  <c r="Q146"/>
  <c r="Q153"/>
  <c r="K180"/>
  <c r="Q35"/>
  <c r="Q139"/>
  <c r="Q86"/>
  <c r="N141"/>
  <c r="P53"/>
  <c r="N53"/>
  <c r="K158"/>
  <c r="AN77"/>
  <c r="AN76"/>
  <c r="Q92"/>
  <c r="Q127"/>
  <c r="Q123"/>
  <c r="Q135"/>
  <c r="Q78"/>
  <c r="Q52"/>
  <c r="Q178"/>
  <c r="Q82"/>
  <c r="Q22"/>
  <c r="Q40"/>
  <c r="Q171"/>
  <c r="K53"/>
  <c r="Q102"/>
  <c r="Q64"/>
  <c r="Q74"/>
  <c r="Q156"/>
  <c r="Q43"/>
  <c r="Q109"/>
  <c r="Q97"/>
  <c r="Q131"/>
  <c r="Q113"/>
  <c r="K103"/>
  <c r="M231"/>
  <c r="AG224"/>
  <c r="AO224" s="1"/>
  <c r="F231"/>
  <c r="AB224"/>
  <c r="AJ224" s="1"/>
  <c r="D231"/>
  <c r="AA224"/>
  <c r="AI224" s="1"/>
  <c r="C231"/>
  <c r="Z224"/>
  <c r="AH224" s="1"/>
  <c r="Q183"/>
  <c r="Q221"/>
  <c r="P224" l="1"/>
  <c r="P231" s="1"/>
  <c r="N224"/>
  <c r="N231" s="1"/>
  <c r="O224"/>
  <c r="O231" s="1"/>
  <c r="Q180"/>
  <c r="H224"/>
  <c r="H231" s="1"/>
  <c r="K224"/>
  <c r="K231" s="1"/>
  <c r="E224"/>
  <c r="E231" s="1"/>
  <c r="Q158"/>
  <c r="Q141"/>
  <c r="AN78"/>
  <c r="Q53"/>
  <c r="Q103"/>
  <c r="Q224" l="1"/>
  <c r="Q231" s="1"/>
  <c r="AN80"/>
  <c r="AN79"/>
  <c r="AN81" l="1"/>
  <c r="AN82" s="1"/>
  <c r="AN83" l="1"/>
  <c r="AN85" l="1"/>
  <c r="AN84"/>
  <c r="AN86" l="1"/>
  <c r="AN88" l="1"/>
  <c r="AN87"/>
  <c r="AN90" l="1"/>
  <c r="AN89"/>
  <c r="AN91" l="1"/>
  <c r="AN92" s="1"/>
  <c r="AN94" l="1"/>
  <c r="AN93"/>
  <c r="AN96" l="1"/>
  <c r="AN95"/>
  <c r="AN97" l="1"/>
  <c r="AN98"/>
  <c r="AN100" l="1"/>
  <c r="AN99"/>
  <c r="AN101" l="1"/>
  <c r="AN102" s="1"/>
  <c r="AN103" s="1"/>
  <c r="AN104" l="1"/>
  <c r="AN105" s="1"/>
  <c r="AN106" l="1"/>
  <c r="AN107" l="1"/>
  <c r="AN108" l="1"/>
  <c r="AN109" s="1"/>
  <c r="AN110" l="1"/>
  <c r="AN112" l="1"/>
  <c r="AN111"/>
  <c r="AN113" l="1"/>
  <c r="AN114" l="1"/>
  <c r="AN116" l="1"/>
  <c r="AN115"/>
  <c r="AN118" l="1"/>
  <c r="AN117"/>
  <c r="AN120" l="1"/>
  <c r="AN119"/>
  <c r="AN122" l="1"/>
  <c r="AN121"/>
  <c r="AN124" l="1"/>
  <c r="AN123"/>
  <c r="AN126" l="1"/>
  <c r="AN125"/>
  <c r="AN128" l="1"/>
  <c r="AN127"/>
  <c r="AN130" l="1"/>
  <c r="AN129"/>
  <c r="AN131" l="1"/>
  <c r="AN132"/>
  <c r="AN134" l="1"/>
  <c r="AN133"/>
  <c r="AN136" l="1"/>
  <c r="AN135"/>
  <c r="AN138" l="1"/>
  <c r="AN137"/>
  <c r="AN139" l="1"/>
  <c r="AN140"/>
  <c r="AN141" l="1"/>
  <c r="AN142"/>
  <c r="AN143" s="1"/>
  <c r="AN145" l="1"/>
  <c r="AN144"/>
  <c r="AN147" l="1"/>
  <c r="AN146"/>
  <c r="AN149" l="1"/>
  <c r="AN148"/>
  <c r="AN151" l="1"/>
  <c r="AN150"/>
  <c r="AN152" l="1"/>
  <c r="AN153" s="1"/>
  <c r="AN154" l="1"/>
  <c r="AN155" l="1"/>
  <c r="AN156" s="1"/>
  <c r="AN157" l="1"/>
  <c r="AN158" s="1"/>
  <c r="AN160" l="1"/>
  <c r="AN159"/>
  <c r="AN162" l="1"/>
  <c r="AN161"/>
  <c r="AN164" l="1"/>
  <c r="AN163"/>
  <c r="AN166" l="1"/>
  <c r="AN165"/>
  <c r="AN168" l="1"/>
  <c r="AN167"/>
  <c r="AN171" l="1"/>
  <c r="AN170"/>
  <c r="AN169"/>
  <c r="AN172" l="1"/>
  <c r="AN174" l="1"/>
  <c r="AN173"/>
  <c r="AN176" l="1"/>
  <c r="AN175"/>
  <c r="AN178" l="1"/>
  <c r="AN177"/>
  <c r="AN179" l="1"/>
  <c r="AN180" s="1"/>
  <c r="AN181" l="1"/>
  <c r="AN183" l="1"/>
  <c r="AN182"/>
  <c r="AN185" l="1"/>
  <c r="AN184"/>
  <c r="AN187" l="1"/>
  <c r="AN186"/>
  <c r="AN189" l="1"/>
  <c r="AN188"/>
  <c r="AN190" l="1"/>
  <c r="AN191" s="1"/>
  <c r="AN192" l="1"/>
  <c r="AN194" l="1"/>
  <c r="AN193"/>
  <c r="AN196" l="1"/>
  <c r="AN195"/>
  <c r="AN198" l="1"/>
  <c r="AN197"/>
  <c r="AN200" l="1"/>
  <c r="AN199"/>
  <c r="AN202" l="1"/>
  <c r="AN201"/>
  <c r="AN204" l="1"/>
  <c r="AN203"/>
  <c r="AN206" l="1"/>
  <c r="AN205"/>
  <c r="AN208" l="1"/>
  <c r="AN207"/>
  <c r="AN210" l="1"/>
  <c r="AN209"/>
  <c r="AN212" l="1"/>
  <c r="AN211"/>
  <c r="AN214" l="1"/>
  <c r="AN213"/>
  <c r="AN216" l="1"/>
  <c r="AN215"/>
  <c r="AN218" l="1"/>
  <c r="AN217"/>
  <c r="AN222" l="1"/>
  <c r="AN220"/>
  <c r="AN219"/>
</calcChain>
</file>

<file path=xl/sharedStrings.xml><?xml version="1.0" encoding="utf-8"?>
<sst xmlns="http://schemas.openxmlformats.org/spreadsheetml/2006/main" count="315" uniqueCount="204">
  <si>
    <t>Sl.No.</t>
  </si>
  <si>
    <t>Grant in Aid component</t>
  </si>
  <si>
    <t xml:space="preserve">Capital </t>
  </si>
  <si>
    <t xml:space="preserve">Total </t>
  </si>
  <si>
    <t>TSP</t>
  </si>
  <si>
    <t>NEH</t>
  </si>
  <si>
    <t xml:space="preserve">Grand Total </t>
  </si>
  <si>
    <t>Other than NEH &amp; TSP</t>
  </si>
  <si>
    <t>Name of the Unit/AICRP/Nwtwork Project/ATARI etc.</t>
  </si>
  <si>
    <t>IARI, New Delhi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</si>
  <si>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</si>
  <si>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</si>
  <si>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</si>
  <si>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</si>
  <si>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</si>
  <si>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</si>
  <si>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</si>
  <si>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</si>
  <si>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</si>
  <si>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</si>
  <si>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</si>
  <si>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</si>
  <si>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</si>
  <si>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</si>
  <si>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</si>
  <si>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</si>
  <si>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</si>
  <si>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</si>
  <si>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</si>
  <si>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</si>
  <si>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</si>
  <si>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</si>
  <si>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</si>
  <si>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</si>
  <si>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</si>
  <si>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</si>
  <si>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</si>
  <si>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</si>
  <si>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</si>
  <si>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</si>
  <si>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</si>
  <si>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</si>
  <si>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</si>
  <si>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</si>
  <si>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</si>
  <si>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</si>
  <si>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</si>
  <si>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</si>
  <si>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</si>
  <si>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</si>
  <si>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</si>
  <si>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AICRP on Mega Sheep Seed Project, CSWRI, Avikanagar</t>
  </si>
  <si>
    <t>Network on Sheep Improvement, CSWRI, Avikanagar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</si>
  <si>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</si>
  <si>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</si>
  <si>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</si>
  <si>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</si>
  <si>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</si>
  <si>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</si>
  <si>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</si>
  <si>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</si>
  <si>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</si>
  <si>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</si>
  <si>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</si>
  <si>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</si>
  <si>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</si>
  <si>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</si>
  <si>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</si>
  <si>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</si>
  <si>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</si>
  <si>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</si>
  <si>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NRC on Meat, Hyderabad</t>
  </si>
  <si>
    <t>NRC on Mithun</t>
  </si>
  <si>
    <t>NRC on Pig, Guwahati</t>
  </si>
  <si>
    <t>AICRP on Pig, NRC on Pig, Guwahati</t>
  </si>
  <si>
    <t>Mega seed on Pig, NRC on Pig, Guwahati</t>
  </si>
  <si>
    <t>NRC on Yak, Dirang</t>
  </si>
  <si>
    <t>NIVEDI, Bengalore</t>
  </si>
  <si>
    <t>CIRC, Meerut</t>
  </si>
  <si>
    <t>AICRP on Cattle, CIRC, Meerut</t>
  </si>
  <si>
    <t>Dte. Of Foot &amp; Mouth Disease, Mukteswar</t>
  </si>
  <si>
    <t>Dte. Of Poultry Research, Hyderabad</t>
  </si>
  <si>
    <t>AICRP on Poultry, Dte. Of Poultry Research, Hyderabad</t>
  </si>
  <si>
    <t>Poultry Seed Project, Dte. Of Poultry Research, Hyderabad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</si>
  <si>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</si>
  <si>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</si>
  <si>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</si>
  <si>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</si>
  <si>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</si>
  <si>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</si>
  <si>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</si>
  <si>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</si>
  <si>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</si>
  <si>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</si>
  <si>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</si>
  <si>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</si>
  <si>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</si>
  <si>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</si>
  <si>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</si>
  <si>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</si>
  <si>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</si>
  <si>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</si>
  <si>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AICRP on Agroforestry, CARI, Jhansi</t>
  </si>
  <si>
    <t>IIWM, Bhubaneshwar</t>
  </si>
  <si>
    <t>AICRP on IWM,  IIWM, Bhubaneshwar</t>
  </si>
  <si>
    <t>CRP on Water, IIWM, Bhubaneshwar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</si>
  <si>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</si>
  <si>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</si>
  <si>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</si>
  <si>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</si>
  <si>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</si>
  <si>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</si>
  <si>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TOTAL NRM DIVISION</t>
  </si>
  <si>
    <t>NICRA,  Hyderabad</t>
  </si>
  <si>
    <t>TOTAL CRAI/NICRA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</si>
  <si>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</si>
  <si>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</si>
  <si>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</si>
  <si>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</si>
  <si>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</si>
  <si>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</si>
  <si>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</si>
  <si>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</si>
  <si>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 xml:space="preserve">NBFGR, Lucknow </t>
  </si>
  <si>
    <t xml:space="preserve">CRP Genomics, NBFGR, Lucknow 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</si>
  <si>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</si>
  <si>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</si>
  <si>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</si>
  <si>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</si>
  <si>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</si>
  <si>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</si>
  <si>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</si>
  <si>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</si>
  <si>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</si>
  <si>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</si>
  <si>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</si>
  <si>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</si>
  <si>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</si>
  <si>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</si>
  <si>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</si>
  <si>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 xml:space="preserve">IINRG, Ranchi </t>
  </si>
  <si>
    <t xml:space="preserve">NWP on HP VANR&amp;G, IINRG, Ranchi </t>
  </si>
  <si>
    <t xml:space="preserve">NWP on CLIGR, IINRG, Ranchi  </t>
  </si>
  <si>
    <t>TOTAL AGRICULTURAL ENGINEERING</t>
  </si>
  <si>
    <t>IASRI including CABin, New Delhi</t>
  </si>
  <si>
    <t>NIAP &amp; PR, New Delhi</t>
  </si>
  <si>
    <t>TOTAL ECO. STATISTICS &amp;MANAGEMENT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</si>
  <si>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</si>
  <si>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</si>
  <si>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</si>
  <si>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</si>
  <si>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TOTAL AG. EDUCATION DIVISION</t>
  </si>
  <si>
    <t>PIU, NASF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</si>
  <si>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</si>
  <si>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</si>
  <si>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</si>
  <si>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</si>
  <si>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</si>
  <si>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</si>
  <si>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</si>
  <si>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</si>
  <si>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</si>
  <si>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</si>
  <si>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</si>
  <si>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</si>
  <si>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FARMER FIRST</t>
  </si>
  <si>
    <t>ARYA</t>
  </si>
  <si>
    <t>NETWORK PROJECT</t>
  </si>
  <si>
    <t>DISASTER MGMT.</t>
  </si>
  <si>
    <t>TOTAL AGRICULTURAL EXTENSION</t>
  </si>
  <si>
    <t>GRAND TOTAL</t>
  </si>
  <si>
    <t>Total NAHEP</t>
  </si>
  <si>
    <t>TOTAL NASF</t>
  </si>
  <si>
    <t xml:space="preserve">General </t>
  </si>
  <si>
    <t>SCSP</t>
  </si>
  <si>
    <t>Capital</t>
  </si>
  <si>
    <t>NAHEP (EAP)</t>
  </si>
  <si>
    <t>Total General</t>
  </si>
  <si>
    <t>Grand total-General + Capital</t>
  </si>
  <si>
    <t>NRC on Integrated Farming (Mahtma Gandhi Institute of Integrated Farming), Motihari</t>
  </si>
  <si>
    <t xml:space="preserve"> Capital</t>
  </si>
  <si>
    <t>DARE SECTT.</t>
  </si>
  <si>
    <t>DARE CAU</t>
  </si>
  <si>
    <t>DARE NAAS</t>
  </si>
  <si>
    <t>ASRB</t>
  </si>
  <si>
    <t>TOTAL</t>
  </si>
  <si>
    <t xml:space="preserve">GRAND TOTAL </t>
  </si>
  <si>
    <t>CAFRI,Jhansi</t>
  </si>
  <si>
    <t>NINFET, Kolkata</t>
  </si>
  <si>
    <t>BUDGET ESTIMATES 2021-22</t>
  </si>
  <si>
    <t>GIA CAPITAL</t>
  </si>
  <si>
    <t>ag ext (dkma)</t>
  </si>
  <si>
    <t>Release 1st (APR-JUNE)installment</t>
  </si>
  <si>
    <t>Release 2ND (JULY-SEPT)installment</t>
  </si>
  <si>
    <t xml:space="preserve">Agricultural  Extension </t>
  </si>
  <si>
    <t>ARYA BE 2021-22</t>
  </si>
  <si>
    <t xml:space="preserve">APR-JUNE </t>
  </si>
  <si>
    <t>FARMER FIRST BE 2021</t>
  </si>
  <si>
    <t>GIA GENERAL</t>
  </si>
  <si>
    <t>JULY-SEPT RELEASE</t>
  </si>
  <si>
    <t>ARYA GENERAL</t>
  </si>
  <si>
    <t>ARYA CAPITAL</t>
  </si>
  <si>
    <t>FFP GENERAL</t>
  </si>
  <si>
    <t>FFP CAPITAL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</si>
</sst>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4"/>
      <name val="Times New Roman"/>
      <family val="1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 applyProtection="1">
      <alignment vertical="top"/>
    </xf>
    <xf numFmtId="2" fontId="2" fillId="0" borderId="1" xfId="0" applyNumberFormat="1" applyFont="1" applyBorder="1" applyAlignment="1" applyProtection="1">
      <alignment vertical="top"/>
    </xf>
    <xf numFmtId="2" fontId="5" fillId="2" borderId="1" xfId="0" applyNumberFormat="1" applyFont="1" applyFill="1" applyBorder="1" applyAlignment="1" applyProtection="1">
      <alignment vertical="top"/>
    </xf>
    <xf numFmtId="2" fontId="2" fillId="3" borderId="1" xfId="0" applyNumberFormat="1" applyFont="1" applyFill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2" fontId="2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vertical="top" wrapText="1"/>
    </xf>
    <xf numFmtId="2" fontId="5" fillId="2" borderId="0" xfId="0" applyNumberFormat="1" applyFont="1" applyFill="1" applyBorder="1" applyAlignment="1" applyProtection="1">
      <alignment vertical="top"/>
    </xf>
    <xf numFmtId="2" fontId="2" fillId="0" borderId="0" xfId="0" applyNumberFormat="1" applyFont="1" applyBorder="1" applyAlignment="1" applyProtection="1">
      <alignment vertical="top"/>
    </xf>
    <xf numFmtId="0" fontId="1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top" wrapText="1"/>
    </xf>
    <xf numFmtId="2" fontId="4" fillId="0" borderId="1" xfId="0" applyNumberFormat="1" applyFont="1" applyBorder="1" applyAlignment="1" applyProtection="1">
      <alignment vertical="top"/>
    </xf>
    <xf numFmtId="0" fontId="9" fillId="0" borderId="1" xfId="0" applyNumberFormat="1" applyFont="1" applyBorder="1" applyAlignment="1" applyProtection="1">
      <alignment horizontal="center" vertical="top"/>
    </xf>
    <xf numFmtId="2" fontId="9" fillId="0" borderId="1" xfId="0" applyNumberFormat="1" applyFont="1" applyBorder="1" applyAlignment="1" applyProtection="1">
      <alignment vertical="top" wrapText="1"/>
    </xf>
    <xf numFmtId="2" fontId="9" fillId="0" borderId="1" xfId="0" applyNumberFormat="1" applyFont="1" applyBorder="1" applyAlignment="1" applyProtection="1">
      <alignment vertical="top"/>
      <protection locked="0"/>
    </xf>
    <xf numFmtId="2" fontId="9" fillId="2" borderId="1" xfId="0" applyNumberFormat="1" applyFont="1" applyFill="1" applyBorder="1" applyAlignment="1" applyProtection="1">
      <alignment vertical="top"/>
    </xf>
    <xf numFmtId="2" fontId="7" fillId="2" borderId="1" xfId="0" applyNumberFormat="1" applyFont="1" applyFill="1" applyBorder="1" applyAlignment="1" applyProtection="1">
      <alignment vertical="top"/>
    </xf>
    <xf numFmtId="2" fontId="8" fillId="2" borderId="1" xfId="0" applyNumberFormat="1" applyFont="1" applyFill="1" applyBorder="1" applyAlignment="1" applyProtection="1">
      <alignment vertical="top"/>
    </xf>
    <xf numFmtId="0" fontId="9" fillId="3" borderId="1" xfId="0" applyNumberFormat="1" applyFont="1" applyFill="1" applyBorder="1" applyAlignment="1" applyProtection="1">
      <alignment horizontal="center" vertical="top"/>
    </xf>
    <xf numFmtId="2" fontId="9" fillId="3" borderId="1" xfId="0" applyNumberFormat="1" applyFont="1" applyFill="1" applyBorder="1" applyAlignment="1" applyProtection="1">
      <alignment vertical="top" wrapText="1"/>
    </xf>
    <xf numFmtId="2" fontId="9" fillId="3" borderId="1" xfId="0" applyNumberFormat="1" applyFont="1" applyFill="1" applyBorder="1" applyAlignment="1" applyProtection="1">
      <alignment vertical="top"/>
      <protection locked="0"/>
    </xf>
    <xf numFmtId="2" fontId="4" fillId="0" borderId="0" xfId="0" applyNumberFormat="1" applyFont="1" applyAlignment="1" applyProtection="1">
      <alignment vertical="top"/>
    </xf>
    <xf numFmtId="2" fontId="9" fillId="3" borderId="1" xfId="0" applyNumberFormat="1" applyFont="1" applyFill="1" applyBorder="1" applyAlignment="1" applyProtection="1">
      <alignment vertical="top"/>
    </xf>
    <xf numFmtId="2" fontId="2" fillId="3" borderId="0" xfId="0" applyNumberFormat="1" applyFont="1" applyFill="1" applyAlignment="1" applyProtection="1">
      <alignment vertical="top"/>
    </xf>
    <xf numFmtId="2" fontId="7" fillId="3" borderId="1" xfId="0" applyNumberFormat="1" applyFont="1" applyFill="1" applyBorder="1" applyAlignment="1" applyProtection="1">
      <alignment vertical="top"/>
    </xf>
    <xf numFmtId="0" fontId="7" fillId="4" borderId="1" xfId="0" applyNumberFormat="1" applyFont="1" applyFill="1" applyBorder="1" applyAlignment="1" applyProtection="1">
      <alignment horizontal="center" vertical="top"/>
    </xf>
    <xf numFmtId="2" fontId="7" fillId="4" borderId="1" xfId="0" applyNumberFormat="1" applyFont="1" applyFill="1" applyBorder="1" applyAlignment="1" applyProtection="1">
      <alignment vertical="top" wrapText="1"/>
    </xf>
    <xf numFmtId="2" fontId="7" fillId="4" borderId="1" xfId="0" applyNumberFormat="1" applyFont="1" applyFill="1" applyBorder="1" applyAlignment="1" applyProtection="1">
      <alignment vertical="top"/>
    </xf>
    <xf numFmtId="0" fontId="2" fillId="4" borderId="0" xfId="0" applyFont="1" applyFill="1" applyAlignment="1" applyProtection="1">
      <alignment vertical="top"/>
    </xf>
    <xf numFmtId="2" fontId="3" fillId="3" borderId="0" xfId="0" applyNumberFormat="1" applyFont="1" applyFill="1" applyAlignment="1" applyProtection="1">
      <alignment vertical="top"/>
    </xf>
    <xf numFmtId="0" fontId="6" fillId="2" borderId="1" xfId="0" applyFont="1" applyFill="1" applyBorder="1" applyAlignment="1" applyProtection="1">
      <alignment vertical="top" wrapText="1"/>
    </xf>
    <xf numFmtId="2" fontId="8" fillId="2" borderId="1" xfId="0" applyNumberFormat="1" applyFont="1" applyFill="1" applyBorder="1" applyAlignment="1" applyProtection="1">
      <alignment horizontal="center" vertical="top" wrapText="1"/>
    </xf>
    <xf numFmtId="2" fontId="7" fillId="2" borderId="1" xfId="0" applyNumberFormat="1" applyFont="1" applyFill="1" applyBorder="1" applyAlignment="1" applyProtection="1">
      <alignment horizontal="center" vertical="top" wrapText="1"/>
    </xf>
    <xf numFmtId="0" fontId="2" fillId="3" borderId="0" xfId="0" applyFont="1" applyFill="1" applyBorder="1" applyAlignment="1" applyProtection="1">
      <alignment horizontal="center" vertical="top"/>
    </xf>
    <xf numFmtId="0" fontId="2" fillId="3" borderId="0" xfId="0" applyFont="1" applyFill="1" applyBorder="1" applyAlignment="1" applyProtection="1">
      <alignment vertical="top" wrapText="1"/>
    </xf>
    <xf numFmtId="2" fontId="2" fillId="3" borderId="0" xfId="0" applyNumberFormat="1" applyFont="1" applyFill="1" applyBorder="1" applyAlignment="1" applyProtection="1">
      <alignment vertical="top"/>
    </xf>
    <xf numFmtId="2" fontId="4" fillId="3" borderId="0" xfId="0" applyNumberFormat="1" applyFont="1" applyFill="1" applyBorder="1" applyAlignment="1" applyProtection="1">
      <alignment vertical="top"/>
    </xf>
    <xf numFmtId="0" fontId="2" fillId="3" borderId="0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0" fontId="1" fillId="0" borderId="1" xfId="0" applyFont="1" applyFill="1" applyBorder="1" applyAlignment="1" applyProtection="1">
      <alignment vertical="top"/>
    </xf>
    <xf numFmtId="2" fontId="12" fillId="3" borderId="0" xfId="0" applyNumberFormat="1" applyFont="1" applyFill="1" applyAlignment="1" applyProtection="1">
      <alignment vertical="top" wrapText="1"/>
    </xf>
    <xf numFmtId="0" fontId="2" fillId="2" borderId="0" xfId="0" applyFont="1" applyFill="1" applyAlignment="1" applyProtection="1">
      <alignment vertical="top"/>
    </xf>
    <xf numFmtId="0" fontId="7" fillId="4" borderId="2" xfId="0" applyNumberFormat="1" applyFont="1" applyFill="1" applyBorder="1" applyAlignment="1" applyProtection="1">
      <alignment horizontal="center" vertical="top"/>
    </xf>
    <xf numFmtId="2" fontId="7" fillId="4" borderId="2" xfId="0" applyNumberFormat="1" applyFont="1" applyFill="1" applyBorder="1" applyAlignment="1" applyProtection="1">
      <alignment vertical="top" wrapText="1"/>
    </xf>
    <xf numFmtId="2" fontId="7" fillId="4" borderId="2" xfId="0" applyNumberFormat="1" applyFont="1" applyFill="1" applyBorder="1" applyAlignment="1" applyProtection="1">
      <alignment vertical="top"/>
    </xf>
    <xf numFmtId="0" fontId="4" fillId="0" borderId="6" xfId="0" applyFont="1" applyBorder="1" applyAlignment="1" applyProtection="1">
      <alignment vertical="top" wrapText="1"/>
    </xf>
    <xf numFmtId="2" fontId="2" fillId="0" borderId="6" xfId="0" applyNumberFormat="1" applyFont="1" applyBorder="1" applyAlignment="1" applyProtection="1">
      <alignment vertical="top"/>
    </xf>
    <xf numFmtId="2" fontId="4" fillId="0" borderId="6" xfId="0" applyNumberFormat="1" applyFont="1" applyBorder="1" applyAlignment="1" applyProtection="1">
      <alignment vertical="top"/>
    </xf>
    <xf numFmtId="2" fontId="2" fillId="3" borderId="6" xfId="0" applyNumberFormat="1" applyFont="1" applyFill="1" applyBorder="1" applyAlignment="1" applyProtection="1">
      <alignment vertical="top"/>
    </xf>
    <xf numFmtId="2" fontId="5" fillId="2" borderId="6" xfId="0" applyNumberFormat="1" applyFont="1" applyFill="1" applyBorder="1" applyAlignment="1" applyProtection="1">
      <alignment vertical="top"/>
    </xf>
    <xf numFmtId="0" fontId="2" fillId="0" borderId="1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vertical="top"/>
    </xf>
    <xf numFmtId="0" fontId="14" fillId="0" borderId="1" xfId="0" applyFont="1" applyBorder="1" applyAlignment="1" applyProtection="1">
      <alignment horizontal="center" vertical="top"/>
    </xf>
    <xf numFmtId="0" fontId="15" fillId="0" borderId="1" xfId="0" applyFont="1" applyBorder="1" applyAlignment="1" applyProtection="1">
      <alignment vertical="top" wrapText="1"/>
    </xf>
    <xf numFmtId="2" fontId="15" fillId="0" borderId="1" xfId="0" applyNumberFormat="1" applyFont="1" applyBorder="1" applyAlignment="1" applyProtection="1">
      <alignment vertical="top"/>
    </xf>
    <xf numFmtId="0" fontId="14" fillId="0" borderId="1" xfId="0" applyFont="1" applyBorder="1" applyAlignment="1" applyProtection="1">
      <alignment vertical="top"/>
    </xf>
    <xf numFmtId="2" fontId="16" fillId="0" borderId="1" xfId="0" applyNumberFormat="1" applyFont="1" applyBorder="1" applyAlignment="1">
      <alignment vertical="top"/>
    </xf>
    <xf numFmtId="2" fontId="17" fillId="0" borderId="7" xfId="0" applyNumberFormat="1" applyFont="1" applyBorder="1" applyAlignment="1">
      <alignment horizontal="right" vertical="center"/>
    </xf>
    <xf numFmtId="2" fontId="11" fillId="2" borderId="1" xfId="0" applyNumberFormat="1" applyFont="1" applyFill="1" applyBorder="1" applyAlignment="1" applyProtection="1">
      <alignment horizontal="center" vertical="top" wrapText="1"/>
    </xf>
    <xf numFmtId="2" fontId="7" fillId="2" borderId="1" xfId="0" applyNumberFormat="1" applyFont="1" applyFill="1" applyBorder="1" applyAlignment="1" applyProtection="1">
      <alignment horizontal="center" vertical="top"/>
    </xf>
    <xf numFmtId="2" fontId="6" fillId="2" borderId="1" xfId="0" applyNumberFormat="1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horizontal="center" vertical="top" wrapText="1"/>
    </xf>
    <xf numFmtId="2" fontId="6" fillId="2" borderId="1" xfId="0" applyNumberFormat="1" applyFont="1" applyFill="1" applyBorder="1" applyAlignment="1" applyProtection="1">
      <alignment horizontal="center" vertical="top" wrapText="1"/>
    </xf>
    <xf numFmtId="2" fontId="9" fillId="5" borderId="1" xfId="0" applyNumberFormat="1" applyFont="1" applyFill="1" applyBorder="1" applyAlignment="1" applyProtection="1">
      <alignment vertical="top"/>
      <protection locked="0"/>
    </xf>
    <xf numFmtId="0" fontId="7" fillId="0" borderId="1" xfId="0" applyNumberFormat="1" applyFont="1" applyBorder="1" applyAlignment="1" applyProtection="1">
      <alignment horizontal="center" vertical="top"/>
    </xf>
    <xf numFmtId="2" fontId="7" fillId="0" borderId="1" xfId="0" applyNumberFormat="1" applyFont="1" applyBorder="1" applyAlignment="1" applyProtection="1">
      <alignment vertical="top" wrapText="1"/>
    </xf>
    <xf numFmtId="2" fontId="7" fillId="0" borderId="1" xfId="0" applyNumberFormat="1" applyFont="1" applyBorder="1" applyAlignment="1" applyProtection="1">
      <alignment vertical="top"/>
      <protection locked="0"/>
    </xf>
    <xf numFmtId="2" fontId="7" fillId="3" borderId="1" xfId="0" applyNumberFormat="1" applyFont="1" applyFill="1" applyBorder="1" applyAlignment="1" applyProtection="1">
      <alignment vertical="top"/>
      <protection locked="0"/>
    </xf>
    <xf numFmtId="2" fontId="2" fillId="0" borderId="0" xfId="0" applyNumberFormat="1" applyFont="1" applyFill="1" applyAlignment="1" applyProtection="1">
      <alignment vertical="top"/>
    </xf>
    <xf numFmtId="2" fontId="0" fillId="0" borderId="0" xfId="0" applyNumberFormat="1"/>
    <xf numFmtId="2" fontId="7" fillId="3" borderId="1" xfId="0" applyNumberFormat="1" applyFont="1" applyFill="1" applyBorder="1" applyAlignment="1" applyProtection="1">
      <alignment vertical="top" wrapText="1"/>
    </xf>
    <xf numFmtId="2" fontId="6" fillId="2" borderId="1" xfId="0" applyNumberFormat="1" applyFont="1" applyFill="1" applyBorder="1" applyAlignment="1" applyProtection="1">
      <alignment horizontal="center" vertical="top" wrapText="1"/>
    </xf>
    <xf numFmtId="2" fontId="9" fillId="2" borderId="4" xfId="0" applyNumberFormat="1" applyFont="1" applyFill="1" applyBorder="1" applyAlignment="1" applyProtection="1">
      <alignment horizontal="center" vertical="top"/>
    </xf>
    <xf numFmtId="2" fontId="9" fillId="2" borderId="5" xfId="0" applyNumberFormat="1" applyFont="1" applyFill="1" applyBorder="1" applyAlignment="1" applyProtection="1">
      <alignment horizontal="center" vertical="top"/>
    </xf>
    <xf numFmtId="2" fontId="9" fillId="2" borderId="1" xfId="0" applyNumberFormat="1" applyFont="1" applyFill="1" applyBorder="1" applyAlignment="1" applyProtection="1">
      <alignment horizontal="center" vertical="top"/>
    </xf>
    <xf numFmtId="2" fontId="13" fillId="3" borderId="0" xfId="0" applyNumberFormat="1" applyFont="1" applyFill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horizontal="center" vertical="top" wrapText="1"/>
    </xf>
    <xf numFmtId="2" fontId="7" fillId="2" borderId="4" xfId="0" applyNumberFormat="1" applyFont="1" applyFill="1" applyBorder="1" applyAlignment="1" applyProtection="1">
      <alignment horizontal="center" vertical="top"/>
    </xf>
    <xf numFmtId="2" fontId="7" fillId="2" borderId="5" xfId="0" applyNumberFormat="1" applyFont="1" applyFill="1" applyBorder="1" applyAlignment="1" applyProtection="1">
      <alignment horizontal="center" vertical="top"/>
    </xf>
    <xf numFmtId="2" fontId="7" fillId="2" borderId="3" xfId="0" applyNumberFormat="1" applyFont="1" applyFill="1" applyBorder="1" applyAlignment="1" applyProtection="1">
      <alignment horizontal="center" vertical="top"/>
    </xf>
    <xf numFmtId="2" fontId="7" fillId="2" borderId="1" xfId="0" applyNumberFormat="1" applyFont="1" applyFill="1" applyBorder="1" applyAlignment="1" applyProtection="1">
      <alignment horizontal="center" vertical="top"/>
    </xf>
    <xf numFmtId="2" fontId="8" fillId="2" borderId="4" xfId="0" applyNumberFormat="1" applyFont="1" applyFill="1" applyBorder="1" applyAlignment="1" applyProtection="1">
      <alignment horizontal="center" vertical="top"/>
    </xf>
    <xf numFmtId="2" fontId="8" fillId="2" borderId="5" xfId="0" applyNumberFormat="1" applyFont="1" applyFill="1" applyBorder="1" applyAlignment="1" applyProtection="1">
      <alignment horizontal="center" vertical="top"/>
    </xf>
    <xf numFmtId="2" fontId="6" fillId="2" borderId="1" xfId="0" applyNumberFormat="1" applyFont="1" applyFill="1" applyBorder="1" applyAlignment="1" applyProtection="1">
      <alignment horizontal="center" vertical="top" wrapText="1"/>
    </xf>
    <xf numFmtId="2" fontId="10" fillId="2" borderId="4" xfId="0" applyNumberFormat="1" applyFont="1" applyFill="1" applyBorder="1" applyAlignment="1" applyProtection="1">
      <alignment horizontal="center" vertical="top"/>
    </xf>
    <xf numFmtId="2" fontId="10" fillId="2" borderId="5" xfId="0" applyNumberFormat="1" applyFont="1" applyFill="1" applyBorder="1" applyAlignment="1" applyProtection="1">
      <alignment horizontal="center" vertical="top"/>
    </xf>
    <xf numFmtId="2" fontId="13" fillId="3" borderId="8" xfId="0" applyNumberFormat="1" applyFont="1" applyFill="1" applyBorder="1" applyAlignment="1" applyProtection="1">
      <alignment horizontal="center" vertical="top" wrapText="1"/>
    </xf>
    <xf numFmtId="0" fontId="7" fillId="3" borderId="1" xfId="0" applyNumberFormat="1" applyFont="1" applyFill="1" applyBorder="1" applyAlignment="1" applyProtection="1">
      <alignment horizontal="center" vertical="top"/>
    </xf>
    <xf numFmtId="2" fontId="18" fillId="0" borderId="1" xfId="0" applyNumberFormat="1" applyFont="1" applyBorder="1" applyAlignment="1">
      <alignment vertical="top"/>
    </xf>
    <xf numFmtId="0" fontId="0" fillId="0" borderId="1" xfId="0" applyBorder="1"/>
    <xf numFmtId="2" fontId="0" fillId="0" borderId="1" xfId="0" applyNumberFormat="1" applyBorder="1"/>
    <xf numFmtId="2" fontId="9" fillId="0" borderId="1" xfId="0" applyNumberFormat="1" applyFont="1" applyFill="1" applyBorder="1" applyAlignment="1" applyProtection="1">
      <alignment vertical="top" wrapText="1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1" xfId="0" applyFont="1" applyBorder="1"/>
    <xf numFmtId="2" fontId="1" fillId="0" borderId="0" xfId="0" applyNumberFormat="1" applyFont="1"/>
    <xf numFmtId="0" fontId="1" fillId="0" borderId="0" xfId="0" applyFont="1"/>
    <xf numFmtId="2" fontId="2" fillId="4" borderId="0" xfId="0" applyNumberFormat="1" applyFont="1" applyFill="1" applyAlignment="1" applyProtection="1">
      <alignment vertical="top"/>
    </xf>
    <xf numFmtId="2" fontId="14" fillId="0" borderId="1" xfId="0" applyNumberFormat="1" applyFont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BA669"/>
  <sheetViews>
    <sheetView tabSelected="1" view="pageBreakPreview" zoomScale="56" zoomScaleSheetLayoutView="56" workbookViewId="0">
      <pane xSplit="2" ySplit="7" topLeftCell="R8" activePane="bottomRight" state="frozen"/>
      <selection pane="topRight" activeCell="C1" sqref="C1"/>
      <selection pane="bottomLeft" activeCell="A8" sqref="A8"/>
      <selection pane="bottomRight" activeCell="AA1" sqref="AA1"/>
    </sheetView>
  </sheetViews>
  <sheetFormatPr defaultColWidth="9.140625" defaultRowHeight="20.100000000000001" customHeight="1"/>
  <cols>
    <col min="1" max="1" width="5.5703125" style="6" customWidth="1"/>
    <col min="2" max="2" width="48.85546875" style="8" customWidth="1"/>
    <col min="3" max="3" width="17.85546875" style="7" hidden="1" customWidth="1"/>
    <col min="4" max="4" width="13.5703125" style="7" hidden="1" customWidth="1"/>
    <col min="5" max="5" width="13.5703125" style="23" hidden="1" customWidth="1"/>
    <col min="6" max="6" width="12.7109375" style="7" hidden="1" customWidth="1"/>
    <col min="7" max="7" width="11.85546875" style="25" hidden="1" customWidth="1"/>
    <col min="8" max="8" width="13.5703125" style="7" hidden="1" customWidth="1"/>
    <col min="9" max="9" width="11.42578125" style="7" hidden="1" customWidth="1"/>
    <col min="10" max="10" width="12.5703125" style="7" hidden="1" customWidth="1"/>
    <col min="11" max="11" width="12.7109375" style="7" hidden="1" customWidth="1"/>
    <col min="12" max="12" width="12.140625" style="25" hidden="1" customWidth="1"/>
    <col min="13" max="13" width="12.28515625" style="25" hidden="1" customWidth="1"/>
    <col min="14" max="14" width="13.5703125" style="7" hidden="1" customWidth="1"/>
    <col min="15" max="15" width="14.5703125" style="7" hidden="1" customWidth="1"/>
    <col min="16" max="16" width="15.85546875" style="7" hidden="1" customWidth="1"/>
    <col min="17" max="17" width="18.140625" style="7" hidden="1" customWidth="1"/>
    <col min="18" max="18" width="14.5703125" style="7" customWidth="1"/>
    <col min="19" max="19" width="13.5703125" style="7" customWidth="1"/>
    <col min="20" max="20" width="12.7109375" style="7" customWidth="1"/>
    <col min="21" max="21" width="11.85546875" style="25" customWidth="1"/>
    <col min="22" max="22" width="11.42578125" style="7" customWidth="1"/>
    <col min="23" max="23" width="12.5703125" style="7" customWidth="1"/>
    <col min="24" max="24" width="12.140625" style="25" customWidth="1"/>
    <col min="25" max="25" width="12.28515625" style="25" customWidth="1"/>
    <col min="26" max="26" width="13.28515625" style="7" customWidth="1"/>
    <col min="27" max="27" width="15.28515625" style="7" customWidth="1"/>
    <col min="28" max="28" width="13" style="7" customWidth="1"/>
    <col min="29" max="29" width="14" style="7" customWidth="1"/>
    <col min="30" max="30" width="14.28515625" style="7" customWidth="1"/>
    <col min="31" max="31" width="13.28515625" style="7" customWidth="1"/>
    <col min="32" max="32" width="13.7109375" style="7" customWidth="1"/>
    <col min="33" max="33" width="11.5703125" style="7" customWidth="1"/>
    <col min="34" max="34" width="16.42578125" style="1" hidden="1" customWidth="1"/>
    <col min="35" max="35" width="12.7109375" style="1" hidden="1" customWidth="1"/>
    <col min="36" max="42" width="9.140625" style="1" hidden="1" customWidth="1"/>
    <col min="43" max="43" width="15.28515625" style="1" hidden="1" customWidth="1"/>
    <col min="44" max="44" width="16.42578125" style="1" hidden="1" customWidth="1"/>
    <col min="45" max="51" width="0" style="1" hidden="1" customWidth="1"/>
    <col min="52" max="16384" width="9.140625" style="1"/>
  </cols>
  <sheetData>
    <row r="1" spans="1:51" s="31" customFormat="1" ht="20.100000000000001" customHeight="1"/>
    <row r="2" spans="1:51" s="42" customFormat="1" ht="20.100000000000001" customHeight="1">
      <c r="A2" s="77" t="s">
        <v>189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 t="s">
        <v>192</v>
      </c>
      <c r="S2" s="77"/>
      <c r="T2" s="77"/>
      <c r="U2" s="77"/>
      <c r="V2" s="77"/>
      <c r="W2" s="77"/>
      <c r="X2" s="77"/>
      <c r="Y2" s="77"/>
      <c r="Z2" s="77" t="s">
        <v>193</v>
      </c>
      <c r="AA2" s="77"/>
      <c r="AB2" s="77"/>
      <c r="AC2" s="77"/>
      <c r="AD2" s="77"/>
      <c r="AE2" s="77"/>
      <c r="AF2" s="77"/>
      <c r="AG2" s="77"/>
    </row>
    <row r="3" spans="1:51" s="39" customFormat="1" ht="20.25" customHeight="1">
      <c r="A3" s="35"/>
      <c r="B3" s="36"/>
      <c r="C3" s="37"/>
      <c r="D3" s="37"/>
      <c r="E3" s="38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</row>
    <row r="4" spans="1:51" s="40" customFormat="1" ht="20.100000000000001" customHeight="1">
      <c r="A4" s="78" t="s">
        <v>0</v>
      </c>
      <c r="B4" s="32" t="s">
        <v>8</v>
      </c>
      <c r="C4" s="79" t="s">
        <v>7</v>
      </c>
      <c r="D4" s="80"/>
      <c r="E4" s="81"/>
      <c r="F4" s="82" t="s">
        <v>5</v>
      </c>
      <c r="G4" s="82"/>
      <c r="H4" s="82"/>
      <c r="I4" s="82" t="s">
        <v>4</v>
      </c>
      <c r="J4" s="82"/>
      <c r="K4" s="18"/>
      <c r="L4" s="82" t="s">
        <v>174</v>
      </c>
      <c r="M4" s="82"/>
      <c r="N4" s="61"/>
      <c r="O4" s="61"/>
      <c r="P4" s="83" t="s">
        <v>6</v>
      </c>
      <c r="Q4" s="84"/>
      <c r="R4" s="79" t="s">
        <v>7</v>
      </c>
      <c r="S4" s="80"/>
      <c r="T4" s="82" t="s">
        <v>5</v>
      </c>
      <c r="U4" s="82"/>
      <c r="V4" s="82" t="s">
        <v>4</v>
      </c>
      <c r="W4" s="82"/>
      <c r="X4" s="82" t="s">
        <v>174</v>
      </c>
      <c r="Y4" s="82"/>
      <c r="Z4" s="79" t="s">
        <v>7</v>
      </c>
      <c r="AA4" s="80"/>
      <c r="AB4" s="82" t="s">
        <v>5</v>
      </c>
      <c r="AC4" s="82"/>
      <c r="AD4" s="82" t="s">
        <v>4</v>
      </c>
      <c r="AE4" s="82"/>
      <c r="AF4" s="82" t="s">
        <v>174</v>
      </c>
      <c r="AG4" s="82"/>
    </row>
    <row r="5" spans="1:51" s="40" customFormat="1" ht="20.100000000000001" customHeight="1">
      <c r="A5" s="78"/>
      <c r="B5" s="32"/>
      <c r="C5" s="74" t="s">
        <v>1</v>
      </c>
      <c r="D5" s="75"/>
      <c r="E5" s="82" t="s">
        <v>3</v>
      </c>
      <c r="F5" s="76" t="s">
        <v>1</v>
      </c>
      <c r="G5" s="76"/>
      <c r="H5" s="85" t="s">
        <v>3</v>
      </c>
      <c r="I5" s="17" t="s">
        <v>1</v>
      </c>
      <c r="J5" s="17"/>
      <c r="K5" s="85" t="s">
        <v>3</v>
      </c>
      <c r="L5" s="17" t="s">
        <v>1</v>
      </c>
      <c r="M5" s="17"/>
      <c r="N5" s="82" t="s">
        <v>3</v>
      </c>
      <c r="O5" s="61"/>
      <c r="P5" s="86" t="s">
        <v>1</v>
      </c>
      <c r="Q5" s="87"/>
      <c r="R5" s="74" t="s">
        <v>1</v>
      </c>
      <c r="S5" s="75"/>
      <c r="T5" s="76" t="s">
        <v>1</v>
      </c>
      <c r="U5" s="76"/>
      <c r="V5" s="17" t="s">
        <v>1</v>
      </c>
      <c r="W5" s="17"/>
      <c r="X5" s="17" t="s">
        <v>1</v>
      </c>
      <c r="Y5" s="17"/>
      <c r="Z5" s="74" t="s">
        <v>1</v>
      </c>
      <c r="AA5" s="75"/>
      <c r="AB5" s="76" t="s">
        <v>1</v>
      </c>
      <c r="AC5" s="76"/>
      <c r="AD5" s="17" t="s">
        <v>1</v>
      </c>
      <c r="AE5" s="17"/>
      <c r="AF5" s="17" t="s">
        <v>1</v>
      </c>
      <c r="AG5" s="17"/>
    </row>
    <row r="6" spans="1:51" s="41" customFormat="1" ht="60.75" customHeight="1">
      <c r="A6" s="78"/>
      <c r="B6" s="32"/>
      <c r="C6" s="62" t="s">
        <v>173</v>
      </c>
      <c r="D6" s="62" t="s">
        <v>2</v>
      </c>
      <c r="E6" s="82"/>
      <c r="F6" s="62" t="s">
        <v>173</v>
      </c>
      <c r="G6" s="62" t="s">
        <v>175</v>
      </c>
      <c r="H6" s="85"/>
      <c r="I6" s="62" t="s">
        <v>173</v>
      </c>
      <c r="J6" s="62" t="s">
        <v>2</v>
      </c>
      <c r="K6" s="85"/>
      <c r="L6" s="62" t="s">
        <v>173</v>
      </c>
      <c r="M6" s="62" t="s">
        <v>2</v>
      </c>
      <c r="N6" s="82"/>
      <c r="O6" s="33" t="s">
        <v>177</v>
      </c>
      <c r="P6" s="60" t="s">
        <v>180</v>
      </c>
      <c r="Q6" s="34" t="s">
        <v>178</v>
      </c>
      <c r="R6" s="64" t="s">
        <v>173</v>
      </c>
      <c r="S6" s="64" t="s">
        <v>2</v>
      </c>
      <c r="T6" s="64" t="s">
        <v>173</v>
      </c>
      <c r="U6" s="64" t="s">
        <v>175</v>
      </c>
      <c r="V6" s="64" t="s">
        <v>173</v>
      </c>
      <c r="W6" s="64" t="s">
        <v>2</v>
      </c>
      <c r="X6" s="64" t="s">
        <v>173</v>
      </c>
      <c r="Y6" s="64" t="s">
        <v>2</v>
      </c>
      <c r="Z6" s="73" t="s">
        <v>173</v>
      </c>
      <c r="AA6" s="73" t="s">
        <v>2</v>
      </c>
      <c r="AB6" s="73" t="s">
        <v>173</v>
      </c>
      <c r="AC6" s="73" t="s">
        <v>175</v>
      </c>
      <c r="AD6" s="73" t="s">
        <v>173</v>
      </c>
      <c r="AE6" s="73" t="s">
        <v>2</v>
      </c>
      <c r="AF6" s="73" t="s">
        <v>173</v>
      </c>
      <c r="AG6" s="73" t="s">
        <v>2</v>
      </c>
    </row>
    <row r="7" spans="1:51" s="43" customFormat="1" ht="20.100000000000001" customHeight="1">
      <c r="A7" s="63"/>
      <c r="B7" s="63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0"/>
      <c r="Q7" s="62"/>
      <c r="R7" s="64"/>
      <c r="S7" s="64"/>
      <c r="T7" s="64"/>
      <c r="U7" s="64"/>
      <c r="V7" s="64"/>
      <c r="W7" s="64"/>
      <c r="X7" s="64"/>
      <c r="Y7" s="64"/>
      <c r="Z7" s="73"/>
      <c r="AA7" s="73"/>
      <c r="AB7" s="73"/>
      <c r="AC7" s="73"/>
      <c r="AD7" s="73"/>
      <c r="AE7" s="73"/>
      <c r="AF7" s="73"/>
      <c r="AG7" s="73"/>
    </row>
    <row r="8" spans="1:51" ht="20.100000000000001" customHeight="1">
      <c r="A8" s="14">
        <v>1</v>
      </c>
      <c r="B8" s="15" t="s">
        <v>10</v>
      </c>
      <c r="C8" s="16">
        <v>400</v>
      </c>
      <c r="D8" s="16">
        <v>100</v>
      </c>
      <c r="E8" s="18" t="e">
        <f>C8+D8+#REF!+#REF!</f>
        <v>#REF!</v>
      </c>
      <c r="F8" s="16">
        <v>0</v>
      </c>
      <c r="G8" s="24">
        <v>0</v>
      </c>
      <c r="H8" s="18" t="e">
        <f>F8+G8+#REF!</f>
        <v>#REF!</v>
      </c>
      <c r="I8" s="16">
        <v>75</v>
      </c>
      <c r="J8" s="16">
        <v>0</v>
      </c>
      <c r="K8" s="18">
        <f t="shared" ref="K8:K51" si="0">I8+J8</f>
        <v>75</v>
      </c>
      <c r="L8" s="24">
        <v>0</v>
      </c>
      <c r="M8" s="24">
        <v>0</v>
      </c>
      <c r="N8" s="18">
        <f t="shared" ref="N8:N15" si="1">L8+M8</f>
        <v>0</v>
      </c>
      <c r="O8" s="18">
        <f t="shared" ref="O8:P10" si="2">C8+F8+I8+L8</f>
        <v>475</v>
      </c>
      <c r="P8" s="19">
        <f t="shared" si="2"/>
        <v>100</v>
      </c>
      <c r="Q8" s="18">
        <f t="shared" ref="Q8:Q85" si="3">O8+P8</f>
        <v>575</v>
      </c>
      <c r="R8" s="16">
        <v>127.4</v>
      </c>
      <c r="S8" s="16">
        <v>15</v>
      </c>
      <c r="T8" s="16">
        <v>0</v>
      </c>
      <c r="U8" s="16">
        <v>0</v>
      </c>
      <c r="V8" s="16">
        <v>5</v>
      </c>
      <c r="W8" s="16">
        <v>0</v>
      </c>
      <c r="X8" s="16">
        <v>0</v>
      </c>
      <c r="Y8" s="16">
        <v>0</v>
      </c>
      <c r="Z8" s="70">
        <f>ROUND(C8*42.9%-R8,2)</f>
        <v>44.2</v>
      </c>
      <c r="AA8" s="70">
        <f>ROUND(D8*21.96%-S8,2)-0.04</f>
        <v>6.92</v>
      </c>
      <c r="AB8" s="70">
        <f>ROUND(F8*32.94%-T8,2)</f>
        <v>0</v>
      </c>
      <c r="AC8" s="70">
        <f>ROUND(G8*21.85%-U8,2)</f>
        <v>0</v>
      </c>
      <c r="AD8" s="70">
        <f>ROUND(I8*41%-V8,2)-6.1</f>
        <v>19.649999999999999</v>
      </c>
      <c r="AE8" s="70">
        <f>ROUND(J8*21.86%-W8,2)</f>
        <v>0</v>
      </c>
      <c r="AF8" s="70">
        <v>0</v>
      </c>
      <c r="AG8" s="70">
        <v>0</v>
      </c>
      <c r="AH8" s="70">
        <f t="shared" ref="AH8:AH47" si="4">+Z8+R8</f>
        <v>171.60000000000002</v>
      </c>
      <c r="AI8" s="70">
        <f t="shared" ref="AI8:AI47" si="5">+AA8+S8</f>
        <v>21.92</v>
      </c>
      <c r="AJ8" s="70">
        <f t="shared" ref="AJ8:AJ47" si="6">+T8+AB8</f>
        <v>0</v>
      </c>
      <c r="AK8" s="70">
        <f t="shared" ref="AK8:AK47" si="7">+U8+AC8</f>
        <v>0</v>
      </c>
      <c r="AL8" s="70">
        <f t="shared" ref="AL8:AL47" si="8">+AD8+V8</f>
        <v>24.65</v>
      </c>
      <c r="AM8" s="70">
        <f t="shared" ref="AM8:AM47" si="9">+AE8+W8</f>
        <v>0</v>
      </c>
      <c r="AN8" s="70">
        <f t="shared" ref="AN8:AN47" si="10">+AF8+X8</f>
        <v>0</v>
      </c>
      <c r="AO8" s="70">
        <f t="shared" ref="AO8:AO47" si="11">+AG8+Y8</f>
        <v>0</v>
      </c>
      <c r="AQ8" s="7">
        <f>ROUND(D8-AI8,2)</f>
        <v>78.08</v>
      </c>
      <c r="AR8" s="7">
        <f>ROUND(F8-AJ8,2)</f>
        <v>0</v>
      </c>
      <c r="AS8" s="7">
        <f>ROUND(I8-AL8,2)</f>
        <v>50.35</v>
      </c>
    </row>
    <row r="9" spans="1:51" ht="20.100000000000001" customHeight="1">
      <c r="A9" s="14">
        <v>2</v>
      </c>
      <c r="B9" s="15" t="s">
        <v>11</v>
      </c>
      <c r="C9" s="16">
        <v>475</v>
      </c>
      <c r="D9" s="16">
        <v>0</v>
      </c>
      <c r="E9" s="18" t="e">
        <f>C9+D9+#REF!+#REF!</f>
        <v>#REF!</v>
      </c>
      <c r="F9" s="16">
        <v>0</v>
      </c>
      <c r="G9" s="24">
        <v>0</v>
      </c>
      <c r="H9" s="18" t="e">
        <f>F9+G9+#REF!</f>
        <v>#REF!</v>
      </c>
      <c r="I9" s="16">
        <v>31</v>
      </c>
      <c r="J9" s="16">
        <v>0</v>
      </c>
      <c r="K9" s="18">
        <f t="shared" si="0"/>
        <v>31</v>
      </c>
      <c r="L9" s="24">
        <v>30</v>
      </c>
      <c r="M9" s="24">
        <v>2</v>
      </c>
      <c r="N9" s="18">
        <f t="shared" si="1"/>
        <v>32</v>
      </c>
      <c r="O9" s="18">
        <f t="shared" si="2"/>
        <v>536</v>
      </c>
      <c r="P9" s="19">
        <f t="shared" si="2"/>
        <v>2</v>
      </c>
      <c r="Q9" s="18">
        <f t="shared" si="3"/>
        <v>538</v>
      </c>
      <c r="R9" s="16">
        <v>81.599999999999994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3.75</v>
      </c>
      <c r="Y9" s="16">
        <v>0.3</v>
      </c>
      <c r="Z9" s="70">
        <f t="shared" ref="Z9:Z50" si="12">ROUND(C9*42.9%-R9,2)</f>
        <v>122.18</v>
      </c>
      <c r="AA9" s="70">
        <f>ROUND(D9*21.96%-S9,2)</f>
        <v>0</v>
      </c>
      <c r="AB9" s="70">
        <f t="shared" ref="AB9:AB51" si="13">ROUND(F9*32.94%-T9,2)</f>
        <v>0</v>
      </c>
      <c r="AC9" s="70">
        <f t="shared" ref="AC9:AC51" si="14">ROUND(G9*21.85%-U9,2)</f>
        <v>0</v>
      </c>
      <c r="AD9" s="70">
        <f t="shared" ref="AD9:AD51" si="15">ROUND(I9*41%-V9,2)</f>
        <v>12.71</v>
      </c>
      <c r="AE9" s="70">
        <f t="shared" ref="AE9:AE51" si="16">ROUND(J9*21.86%-W9,2)</f>
        <v>0</v>
      </c>
      <c r="AF9" s="70">
        <v>0</v>
      </c>
      <c r="AG9" s="70">
        <v>0</v>
      </c>
      <c r="AH9" s="70">
        <f t="shared" si="4"/>
        <v>203.78</v>
      </c>
      <c r="AI9" s="70">
        <f t="shared" si="5"/>
        <v>0</v>
      </c>
      <c r="AJ9" s="70">
        <f t="shared" si="6"/>
        <v>0</v>
      </c>
      <c r="AK9" s="70">
        <f t="shared" si="7"/>
        <v>0</v>
      </c>
      <c r="AL9" s="70">
        <f t="shared" si="8"/>
        <v>12.71</v>
      </c>
      <c r="AM9" s="70">
        <f t="shared" si="9"/>
        <v>0</v>
      </c>
      <c r="AN9" s="70">
        <f t="shared" si="10"/>
        <v>3.75</v>
      </c>
      <c r="AO9" s="70">
        <f t="shared" si="11"/>
        <v>0.3</v>
      </c>
      <c r="AQ9" s="7">
        <f t="shared" ref="AQ9:AQ57" si="17">ROUND(D9-AI9,2)</f>
        <v>0</v>
      </c>
      <c r="AR9" s="7">
        <f t="shared" ref="AR9:AR62" si="18">ROUND(F9-AJ9,2)</f>
        <v>0</v>
      </c>
      <c r="AS9" s="7">
        <f t="shared" ref="AS9:AS62" si="19">ROUND(I9-AL9,2)</f>
        <v>18.29</v>
      </c>
    </row>
    <row r="10" spans="1:51" ht="20.100000000000001" customHeight="1">
      <c r="A10" s="14">
        <v>3</v>
      </c>
      <c r="B10" s="15" t="s">
        <v>12</v>
      </c>
      <c r="C10" s="16">
        <v>240</v>
      </c>
      <c r="D10" s="16">
        <v>0</v>
      </c>
      <c r="E10" s="18" t="e">
        <f>C10+D10+#REF!+#REF!</f>
        <v>#REF!</v>
      </c>
      <c r="F10" s="16">
        <v>0</v>
      </c>
      <c r="G10" s="24">
        <v>0</v>
      </c>
      <c r="H10" s="18" t="e">
        <f>F10+G10+#REF!</f>
        <v>#REF!</v>
      </c>
      <c r="I10" s="16">
        <v>5</v>
      </c>
      <c r="J10" s="16">
        <v>0</v>
      </c>
      <c r="K10" s="18">
        <f t="shared" si="0"/>
        <v>5</v>
      </c>
      <c r="L10" s="24">
        <v>25</v>
      </c>
      <c r="M10" s="24">
        <v>1</v>
      </c>
      <c r="N10" s="18">
        <f t="shared" si="1"/>
        <v>26</v>
      </c>
      <c r="O10" s="18">
        <f t="shared" si="2"/>
        <v>270</v>
      </c>
      <c r="P10" s="19">
        <f t="shared" si="2"/>
        <v>1</v>
      </c>
      <c r="Q10" s="18">
        <f t="shared" si="3"/>
        <v>271</v>
      </c>
      <c r="R10" s="16">
        <v>24</v>
      </c>
      <c r="S10" s="16">
        <v>0</v>
      </c>
      <c r="T10" s="16">
        <v>0</v>
      </c>
      <c r="U10" s="16">
        <v>0</v>
      </c>
      <c r="V10" s="16">
        <v>1.25</v>
      </c>
      <c r="W10" s="16">
        <v>0</v>
      </c>
      <c r="X10" s="16">
        <v>5</v>
      </c>
      <c r="Y10" s="16">
        <v>0.15</v>
      </c>
      <c r="Z10" s="70">
        <f t="shared" si="12"/>
        <v>78.959999999999994</v>
      </c>
      <c r="AA10" s="70">
        <f>ROUND(D10*21.96%-S10,2)</f>
        <v>0</v>
      </c>
      <c r="AB10" s="70">
        <f t="shared" si="13"/>
        <v>0</v>
      </c>
      <c r="AC10" s="70">
        <f t="shared" si="14"/>
        <v>0</v>
      </c>
      <c r="AD10" s="70">
        <f t="shared" si="15"/>
        <v>0.8</v>
      </c>
      <c r="AE10" s="70">
        <f t="shared" si="16"/>
        <v>0</v>
      </c>
      <c r="AF10" s="70">
        <v>0</v>
      </c>
      <c r="AG10" s="70">
        <v>0</v>
      </c>
      <c r="AH10" s="70">
        <f t="shared" si="4"/>
        <v>102.96</v>
      </c>
      <c r="AI10" s="70">
        <f t="shared" si="5"/>
        <v>0</v>
      </c>
      <c r="AJ10" s="70">
        <f t="shared" si="6"/>
        <v>0</v>
      </c>
      <c r="AK10" s="70">
        <f t="shared" si="7"/>
        <v>0</v>
      </c>
      <c r="AL10" s="70">
        <f t="shared" si="8"/>
        <v>2.0499999999999998</v>
      </c>
      <c r="AM10" s="70">
        <f t="shared" si="9"/>
        <v>0</v>
      </c>
      <c r="AN10" s="70">
        <f t="shared" si="10"/>
        <v>5</v>
      </c>
      <c r="AO10" s="70">
        <f t="shared" si="11"/>
        <v>0.15</v>
      </c>
      <c r="AQ10" s="7">
        <f t="shared" si="17"/>
        <v>0</v>
      </c>
      <c r="AR10" s="7">
        <f t="shared" si="18"/>
        <v>0</v>
      </c>
      <c r="AS10" s="7">
        <f t="shared" si="19"/>
        <v>2.95</v>
      </c>
    </row>
    <row r="11" spans="1:51" s="5" customFormat="1" ht="20.100000000000001" customHeight="1">
      <c r="A11" s="66"/>
      <c r="B11" s="67" t="s">
        <v>11</v>
      </c>
      <c r="C11" s="68">
        <f>+C9+C10</f>
        <v>715</v>
      </c>
      <c r="D11" s="68">
        <f t="shared" ref="D11:J11" si="20">+D9+D10</f>
        <v>0</v>
      </c>
      <c r="E11" s="68" t="e">
        <f t="shared" si="20"/>
        <v>#REF!</v>
      </c>
      <c r="F11" s="68">
        <f t="shared" si="20"/>
        <v>0</v>
      </c>
      <c r="G11" s="68">
        <f t="shared" si="20"/>
        <v>0</v>
      </c>
      <c r="H11" s="68" t="e">
        <f t="shared" si="20"/>
        <v>#REF!</v>
      </c>
      <c r="I11" s="68">
        <f t="shared" si="20"/>
        <v>36</v>
      </c>
      <c r="J11" s="68">
        <f t="shared" si="20"/>
        <v>0</v>
      </c>
      <c r="K11" s="68">
        <f t="shared" ref="K11" si="21">+K9+K10</f>
        <v>36</v>
      </c>
      <c r="L11" s="68">
        <f t="shared" ref="L11" si="22">+L9+L10</f>
        <v>55</v>
      </c>
      <c r="M11" s="68">
        <f t="shared" ref="M11" si="23">+M9+M10</f>
        <v>3</v>
      </c>
      <c r="N11" s="68">
        <f t="shared" ref="N11" si="24">+N9+N10</f>
        <v>58</v>
      </c>
      <c r="O11" s="68">
        <f t="shared" ref="O11" si="25">+O9+O10</f>
        <v>806</v>
      </c>
      <c r="P11" s="68">
        <f t="shared" ref="P11:AT11" si="26">+P9+P10</f>
        <v>3</v>
      </c>
      <c r="Q11" s="68">
        <f t="shared" si="26"/>
        <v>809</v>
      </c>
      <c r="R11" s="68">
        <f t="shared" si="26"/>
        <v>105.6</v>
      </c>
      <c r="S11" s="68">
        <f t="shared" si="26"/>
        <v>0</v>
      </c>
      <c r="T11" s="68">
        <f t="shared" si="26"/>
        <v>0</v>
      </c>
      <c r="U11" s="68">
        <f t="shared" si="26"/>
        <v>0</v>
      </c>
      <c r="V11" s="68">
        <f t="shared" si="26"/>
        <v>1.25</v>
      </c>
      <c r="W11" s="68">
        <f t="shared" si="26"/>
        <v>0</v>
      </c>
      <c r="X11" s="68">
        <f t="shared" si="26"/>
        <v>8.75</v>
      </c>
      <c r="Y11" s="68">
        <f t="shared" si="26"/>
        <v>0.44999999999999996</v>
      </c>
      <c r="Z11" s="68">
        <f t="shared" si="26"/>
        <v>201.14</v>
      </c>
      <c r="AA11" s="68">
        <f t="shared" si="26"/>
        <v>0</v>
      </c>
      <c r="AB11" s="68">
        <f t="shared" si="26"/>
        <v>0</v>
      </c>
      <c r="AC11" s="68">
        <f t="shared" si="26"/>
        <v>0</v>
      </c>
      <c r="AD11" s="68">
        <f t="shared" si="26"/>
        <v>13.510000000000002</v>
      </c>
      <c r="AE11" s="68">
        <f t="shared" si="26"/>
        <v>0</v>
      </c>
      <c r="AF11" s="68">
        <f t="shared" si="26"/>
        <v>0</v>
      </c>
      <c r="AG11" s="68">
        <f t="shared" si="26"/>
        <v>0</v>
      </c>
      <c r="AH11" s="68">
        <f t="shared" si="26"/>
        <v>306.74</v>
      </c>
      <c r="AI11" s="68">
        <f t="shared" si="26"/>
        <v>0</v>
      </c>
      <c r="AJ11" s="68">
        <f t="shared" si="26"/>
        <v>0</v>
      </c>
      <c r="AK11" s="68">
        <f t="shared" si="26"/>
        <v>0</v>
      </c>
      <c r="AL11" s="68">
        <f t="shared" si="26"/>
        <v>14.760000000000002</v>
      </c>
      <c r="AM11" s="68">
        <f t="shared" si="26"/>
        <v>0</v>
      </c>
      <c r="AN11" s="68">
        <f t="shared" si="26"/>
        <v>8.75</v>
      </c>
      <c r="AO11" s="68">
        <f t="shared" si="26"/>
        <v>0.44999999999999996</v>
      </c>
      <c r="AP11" s="68">
        <f t="shared" si="26"/>
        <v>0</v>
      </c>
      <c r="AQ11" s="68">
        <f t="shared" si="26"/>
        <v>0</v>
      </c>
      <c r="AR11" s="68">
        <f t="shared" si="26"/>
        <v>0</v>
      </c>
      <c r="AS11" s="68">
        <f t="shared" si="26"/>
        <v>21.24</v>
      </c>
      <c r="AT11" s="68">
        <f t="shared" si="26"/>
        <v>0</v>
      </c>
    </row>
    <row r="12" spans="1:51" ht="20.100000000000001" customHeight="1">
      <c r="A12" s="14">
        <v>4</v>
      </c>
      <c r="B12" s="15" t="s">
        <v>13</v>
      </c>
      <c r="C12" s="16">
        <v>550</v>
      </c>
      <c r="D12" s="16">
        <v>70</v>
      </c>
      <c r="E12" s="18" t="e">
        <f>C12+D12+#REF!+#REF!</f>
        <v>#REF!</v>
      </c>
      <c r="F12" s="16">
        <v>0</v>
      </c>
      <c r="G12" s="24">
        <v>0</v>
      </c>
      <c r="H12" s="18" t="e">
        <f>F12+G12+#REF!</f>
        <v>#REF!</v>
      </c>
      <c r="I12" s="16">
        <v>14</v>
      </c>
      <c r="J12" s="16">
        <v>0</v>
      </c>
      <c r="K12" s="18">
        <f t="shared" si="0"/>
        <v>14</v>
      </c>
      <c r="L12" s="24">
        <v>68</v>
      </c>
      <c r="M12" s="24">
        <v>5</v>
      </c>
      <c r="N12" s="18">
        <f t="shared" si="1"/>
        <v>73</v>
      </c>
      <c r="O12" s="18">
        <f t="shared" ref="O12:P15" si="27">C12+F12+I12+L12</f>
        <v>632</v>
      </c>
      <c r="P12" s="19">
        <f t="shared" si="27"/>
        <v>75</v>
      </c>
      <c r="Q12" s="18">
        <f t="shared" si="3"/>
        <v>707</v>
      </c>
      <c r="R12" s="16">
        <v>137</v>
      </c>
      <c r="S12" s="16">
        <v>10.5</v>
      </c>
      <c r="T12" s="16">
        <v>0</v>
      </c>
      <c r="U12" s="16">
        <v>0</v>
      </c>
      <c r="V12" s="16">
        <v>3.5</v>
      </c>
      <c r="W12" s="16">
        <v>0</v>
      </c>
      <c r="X12" s="16">
        <v>17</v>
      </c>
      <c r="Y12" s="16">
        <v>0.75</v>
      </c>
      <c r="Z12" s="70">
        <f t="shared" si="12"/>
        <v>98.95</v>
      </c>
      <c r="AA12" s="70">
        <f>ROUND(D12*21.96%-S12,2)-0.02-0.77</f>
        <v>4.08</v>
      </c>
      <c r="AB12" s="70">
        <f t="shared" si="13"/>
        <v>0</v>
      </c>
      <c r="AC12" s="70">
        <f t="shared" si="14"/>
        <v>0</v>
      </c>
      <c r="AD12" s="70">
        <f t="shared" si="15"/>
        <v>2.2400000000000002</v>
      </c>
      <c r="AE12" s="70">
        <f t="shared" si="16"/>
        <v>0</v>
      </c>
      <c r="AF12" s="70">
        <v>0</v>
      </c>
      <c r="AG12" s="70">
        <v>0</v>
      </c>
      <c r="AH12" s="70">
        <f t="shared" si="4"/>
        <v>235.95</v>
      </c>
      <c r="AI12" s="70">
        <f t="shared" si="5"/>
        <v>14.58</v>
      </c>
      <c r="AJ12" s="70">
        <f t="shared" si="6"/>
        <v>0</v>
      </c>
      <c r="AK12" s="70">
        <f t="shared" si="7"/>
        <v>0</v>
      </c>
      <c r="AL12" s="70">
        <f t="shared" si="8"/>
        <v>5.74</v>
      </c>
      <c r="AM12" s="70">
        <f t="shared" si="9"/>
        <v>0</v>
      </c>
      <c r="AN12" s="70">
        <f t="shared" si="10"/>
        <v>17</v>
      </c>
      <c r="AO12" s="70">
        <f t="shared" si="11"/>
        <v>0.75</v>
      </c>
      <c r="AQ12" s="7">
        <f t="shared" si="17"/>
        <v>55.42</v>
      </c>
      <c r="AR12" s="7">
        <f t="shared" si="18"/>
        <v>0</v>
      </c>
      <c r="AS12" s="7">
        <f t="shared" si="19"/>
        <v>8.26</v>
      </c>
    </row>
    <row r="13" spans="1:51" ht="20.100000000000001" customHeight="1">
      <c r="A13" s="14">
        <v>5</v>
      </c>
      <c r="B13" s="15" t="s">
        <v>14</v>
      </c>
      <c r="C13" s="16">
        <v>350</v>
      </c>
      <c r="D13" s="16">
        <v>35</v>
      </c>
      <c r="E13" s="18" t="e">
        <f>C13+D13+#REF!+#REF!</f>
        <v>#REF!</v>
      </c>
      <c r="F13" s="16">
        <v>220</v>
      </c>
      <c r="G13" s="24">
        <v>75</v>
      </c>
      <c r="H13" s="18" t="e">
        <f>F13+G13+#REF!</f>
        <v>#REF!</v>
      </c>
      <c r="I13" s="16">
        <v>10</v>
      </c>
      <c r="J13" s="16">
        <v>0</v>
      </c>
      <c r="K13" s="18">
        <f t="shared" si="0"/>
        <v>10</v>
      </c>
      <c r="L13" s="24">
        <v>65</v>
      </c>
      <c r="M13" s="24">
        <v>0</v>
      </c>
      <c r="N13" s="18">
        <f t="shared" si="1"/>
        <v>65</v>
      </c>
      <c r="O13" s="18">
        <f t="shared" si="27"/>
        <v>645</v>
      </c>
      <c r="P13" s="19">
        <f t="shared" si="27"/>
        <v>110</v>
      </c>
      <c r="Q13" s="18">
        <f t="shared" si="3"/>
        <v>755</v>
      </c>
      <c r="R13" s="16">
        <v>96</v>
      </c>
      <c r="S13" s="16">
        <v>5.25</v>
      </c>
      <c r="T13" s="16">
        <v>45</v>
      </c>
      <c r="U13" s="16">
        <v>11.25</v>
      </c>
      <c r="V13" s="16">
        <v>2.5</v>
      </c>
      <c r="W13" s="16">
        <v>0</v>
      </c>
      <c r="X13" s="16">
        <v>3.75</v>
      </c>
      <c r="Y13" s="16">
        <v>0</v>
      </c>
      <c r="Z13" s="70">
        <f t="shared" si="12"/>
        <v>54.15</v>
      </c>
      <c r="AA13" s="70">
        <f t="shared" ref="AA13:AA50" si="28">ROUND(D13*21.96%-S13,2)-0.02</f>
        <v>2.42</v>
      </c>
      <c r="AB13" s="70">
        <f>ROUND(F13*32.94%-T13,2)-0.05</f>
        <v>27.419999999999998</v>
      </c>
      <c r="AC13" s="70">
        <f t="shared" si="14"/>
        <v>5.14</v>
      </c>
      <c r="AD13" s="70">
        <f t="shared" si="15"/>
        <v>1.6</v>
      </c>
      <c r="AE13" s="70">
        <f t="shared" si="16"/>
        <v>0</v>
      </c>
      <c r="AF13" s="70">
        <v>0</v>
      </c>
      <c r="AG13" s="70">
        <v>0</v>
      </c>
      <c r="AH13" s="70">
        <f t="shared" si="4"/>
        <v>150.15</v>
      </c>
      <c r="AI13" s="70">
        <f t="shared" si="5"/>
        <v>7.67</v>
      </c>
      <c r="AJ13" s="70">
        <f t="shared" si="6"/>
        <v>72.42</v>
      </c>
      <c r="AK13" s="70">
        <f t="shared" si="7"/>
        <v>16.39</v>
      </c>
      <c r="AL13" s="70">
        <f t="shared" si="8"/>
        <v>4.0999999999999996</v>
      </c>
      <c r="AM13" s="70">
        <f t="shared" si="9"/>
        <v>0</v>
      </c>
      <c r="AN13" s="70">
        <f t="shared" si="10"/>
        <v>3.75</v>
      </c>
      <c r="AO13" s="70">
        <f t="shared" si="11"/>
        <v>0</v>
      </c>
      <c r="AQ13" s="7">
        <f t="shared" si="17"/>
        <v>27.33</v>
      </c>
      <c r="AR13" s="7">
        <f t="shared" si="18"/>
        <v>147.58000000000001</v>
      </c>
      <c r="AS13" s="7">
        <f t="shared" si="19"/>
        <v>5.9</v>
      </c>
    </row>
    <row r="14" spans="1:51" ht="20.100000000000001" customHeight="1">
      <c r="A14" s="14">
        <v>6</v>
      </c>
      <c r="B14" s="15" t="s">
        <v>15</v>
      </c>
      <c r="C14" s="16">
        <v>700</v>
      </c>
      <c r="D14" s="16">
        <v>200</v>
      </c>
      <c r="E14" s="18" t="e">
        <f>C14+D14+#REF!+#REF!</f>
        <v>#REF!</v>
      </c>
      <c r="F14" s="16">
        <v>75</v>
      </c>
      <c r="G14" s="24">
        <v>75</v>
      </c>
      <c r="H14" s="18" t="e">
        <f>F14+G14+#REF!</f>
        <v>#REF!</v>
      </c>
      <c r="I14" s="16">
        <v>40</v>
      </c>
      <c r="J14" s="16">
        <v>0</v>
      </c>
      <c r="K14" s="18">
        <f t="shared" si="0"/>
        <v>40</v>
      </c>
      <c r="L14" s="24">
        <v>25</v>
      </c>
      <c r="M14" s="24">
        <v>0</v>
      </c>
      <c r="N14" s="18">
        <f t="shared" si="1"/>
        <v>25</v>
      </c>
      <c r="O14" s="18">
        <f t="shared" si="27"/>
        <v>840</v>
      </c>
      <c r="P14" s="19">
        <f t="shared" si="27"/>
        <v>275</v>
      </c>
      <c r="Q14" s="18">
        <f t="shared" si="3"/>
        <v>1115</v>
      </c>
      <c r="R14" s="16">
        <v>289.16000000000003</v>
      </c>
      <c r="S14" s="16">
        <v>30</v>
      </c>
      <c r="T14" s="16">
        <v>18.75</v>
      </c>
      <c r="U14" s="16">
        <v>11.25</v>
      </c>
      <c r="V14" s="16">
        <v>2</v>
      </c>
      <c r="W14" s="16">
        <v>0</v>
      </c>
      <c r="X14" s="16">
        <v>2.5</v>
      </c>
      <c r="Y14" s="16">
        <v>0</v>
      </c>
      <c r="Z14" s="70">
        <f t="shared" si="12"/>
        <v>11.14</v>
      </c>
      <c r="AA14" s="70">
        <f t="shared" si="28"/>
        <v>13.9</v>
      </c>
      <c r="AB14" s="70">
        <f>ROUND(F14*32.94%-T14,2)-0.05</f>
        <v>5.91</v>
      </c>
      <c r="AC14" s="70">
        <f t="shared" si="14"/>
        <v>5.14</v>
      </c>
      <c r="AD14" s="70">
        <f t="shared" si="15"/>
        <v>14.4</v>
      </c>
      <c r="AE14" s="70">
        <f t="shared" si="16"/>
        <v>0</v>
      </c>
      <c r="AF14" s="70">
        <v>0</v>
      </c>
      <c r="AG14" s="70">
        <v>0</v>
      </c>
      <c r="AH14" s="70">
        <f t="shared" si="4"/>
        <v>300.3</v>
      </c>
      <c r="AI14" s="70">
        <f t="shared" si="5"/>
        <v>43.9</v>
      </c>
      <c r="AJ14" s="70">
        <f t="shared" si="6"/>
        <v>24.66</v>
      </c>
      <c r="AK14" s="70">
        <f t="shared" si="7"/>
        <v>16.39</v>
      </c>
      <c r="AL14" s="70">
        <f t="shared" si="8"/>
        <v>16.399999999999999</v>
      </c>
      <c r="AM14" s="70">
        <f t="shared" si="9"/>
        <v>0</v>
      </c>
      <c r="AN14" s="70">
        <f t="shared" si="10"/>
        <v>2.5</v>
      </c>
      <c r="AO14" s="70">
        <f t="shared" si="11"/>
        <v>0</v>
      </c>
      <c r="AQ14" s="7">
        <f t="shared" si="17"/>
        <v>156.1</v>
      </c>
      <c r="AR14" s="7">
        <f t="shared" si="18"/>
        <v>50.34</v>
      </c>
      <c r="AS14" s="7">
        <f t="shared" si="19"/>
        <v>23.6</v>
      </c>
    </row>
    <row r="15" spans="1:51" ht="20.100000000000001" customHeight="1">
      <c r="A15" s="14">
        <v>7</v>
      </c>
      <c r="B15" s="15" t="s">
        <v>16</v>
      </c>
      <c r="C15" s="16">
        <v>200</v>
      </c>
      <c r="D15" s="16">
        <v>10</v>
      </c>
      <c r="E15" s="18" t="e">
        <f>C15+D15+#REF!+#REF!</f>
        <v>#REF!</v>
      </c>
      <c r="F15" s="16">
        <v>0</v>
      </c>
      <c r="G15" s="24">
        <v>10</v>
      </c>
      <c r="H15" s="18" t="e">
        <f>F15+G15+#REF!</f>
        <v>#REF!</v>
      </c>
      <c r="I15" s="16">
        <v>10</v>
      </c>
      <c r="J15" s="16">
        <v>0</v>
      </c>
      <c r="K15" s="18">
        <f t="shared" si="0"/>
        <v>10</v>
      </c>
      <c r="L15" s="24">
        <v>20</v>
      </c>
      <c r="M15" s="24">
        <v>0</v>
      </c>
      <c r="N15" s="18">
        <f t="shared" si="1"/>
        <v>20</v>
      </c>
      <c r="O15" s="18">
        <f t="shared" si="27"/>
        <v>230</v>
      </c>
      <c r="P15" s="19">
        <f t="shared" si="27"/>
        <v>20</v>
      </c>
      <c r="Q15" s="18">
        <f t="shared" si="3"/>
        <v>250</v>
      </c>
      <c r="R15" s="16">
        <v>21.6</v>
      </c>
      <c r="S15" s="16">
        <v>1.5</v>
      </c>
      <c r="T15" s="16">
        <v>0</v>
      </c>
      <c r="U15" s="16">
        <v>1.5</v>
      </c>
      <c r="V15" s="16">
        <v>2.5</v>
      </c>
      <c r="W15" s="16">
        <v>0</v>
      </c>
      <c r="X15" s="16">
        <v>5</v>
      </c>
      <c r="Y15" s="16">
        <v>0</v>
      </c>
      <c r="Z15" s="70">
        <f t="shared" si="12"/>
        <v>64.2</v>
      </c>
      <c r="AA15" s="70">
        <f t="shared" si="28"/>
        <v>0.67999999999999994</v>
      </c>
      <c r="AB15" s="70">
        <f t="shared" si="13"/>
        <v>0</v>
      </c>
      <c r="AC15" s="70">
        <f t="shared" si="14"/>
        <v>0.69</v>
      </c>
      <c r="AD15" s="70">
        <f t="shared" si="15"/>
        <v>1.6</v>
      </c>
      <c r="AE15" s="70">
        <f t="shared" si="16"/>
        <v>0</v>
      </c>
      <c r="AF15" s="70">
        <v>0</v>
      </c>
      <c r="AG15" s="70">
        <v>0</v>
      </c>
      <c r="AH15" s="70">
        <f t="shared" si="4"/>
        <v>85.800000000000011</v>
      </c>
      <c r="AI15" s="70">
        <f t="shared" si="5"/>
        <v>2.1799999999999997</v>
      </c>
      <c r="AJ15" s="70">
        <f t="shared" si="6"/>
        <v>0</v>
      </c>
      <c r="AK15" s="70">
        <f t="shared" si="7"/>
        <v>2.19</v>
      </c>
      <c r="AL15" s="70">
        <f t="shared" si="8"/>
        <v>4.0999999999999996</v>
      </c>
      <c r="AM15" s="70">
        <f t="shared" si="9"/>
        <v>0</v>
      </c>
      <c r="AN15" s="70">
        <f t="shared" si="10"/>
        <v>5</v>
      </c>
      <c r="AO15" s="70">
        <f t="shared" si="11"/>
        <v>0</v>
      </c>
      <c r="AQ15" s="7">
        <f t="shared" si="17"/>
        <v>7.82</v>
      </c>
      <c r="AR15" s="7">
        <f t="shared" si="18"/>
        <v>0</v>
      </c>
      <c r="AS15" s="7">
        <f t="shared" si="19"/>
        <v>5.9</v>
      </c>
    </row>
    <row r="16" spans="1:51" s="5" customFormat="1" ht="20.100000000000001" customHeight="1">
      <c r="A16" s="66"/>
      <c r="B16" s="67" t="s">
        <v>15</v>
      </c>
      <c r="C16" s="68">
        <f>+C14+C15</f>
        <v>900</v>
      </c>
      <c r="D16" s="68">
        <f t="shared" ref="D16:G16" si="29">+D14+D15</f>
        <v>210</v>
      </c>
      <c r="E16" s="68" t="e">
        <f t="shared" si="29"/>
        <v>#REF!</v>
      </c>
      <c r="F16" s="68">
        <f t="shared" si="29"/>
        <v>75</v>
      </c>
      <c r="G16" s="68">
        <f t="shared" si="29"/>
        <v>85</v>
      </c>
      <c r="H16" s="68" t="e">
        <f>+H14+H15</f>
        <v>#REF!</v>
      </c>
      <c r="I16" s="68">
        <f t="shared" ref="I16" si="30">+I14+I15</f>
        <v>50</v>
      </c>
      <c r="J16" s="68">
        <f t="shared" ref="J16" si="31">+J14+J15</f>
        <v>0</v>
      </c>
      <c r="K16" s="68">
        <f t="shared" ref="K16" si="32">+K14+K15</f>
        <v>50</v>
      </c>
      <c r="L16" s="68">
        <f t="shared" ref="L16" si="33">+L14+L15</f>
        <v>45</v>
      </c>
      <c r="M16" s="68">
        <f>+M14+M15</f>
        <v>0</v>
      </c>
      <c r="N16" s="68">
        <f t="shared" ref="N16" si="34">+N14+N15</f>
        <v>45</v>
      </c>
      <c r="O16" s="68">
        <f t="shared" ref="O16" si="35">+O14+O15</f>
        <v>1070</v>
      </c>
      <c r="P16" s="68">
        <f t="shared" ref="P16" si="36">+P14+P15</f>
        <v>295</v>
      </c>
      <c r="Q16" s="68">
        <f t="shared" ref="Q16:AY16" si="37">+Q14+Q15</f>
        <v>1365</v>
      </c>
      <c r="R16" s="68">
        <f t="shared" si="37"/>
        <v>310.76000000000005</v>
      </c>
      <c r="S16" s="68">
        <f t="shared" si="37"/>
        <v>31.5</v>
      </c>
      <c r="T16" s="68">
        <f t="shared" si="37"/>
        <v>18.75</v>
      </c>
      <c r="U16" s="68">
        <f t="shared" si="37"/>
        <v>12.75</v>
      </c>
      <c r="V16" s="68">
        <f t="shared" si="37"/>
        <v>4.5</v>
      </c>
      <c r="W16" s="68">
        <f t="shared" si="37"/>
        <v>0</v>
      </c>
      <c r="X16" s="68">
        <f t="shared" si="37"/>
        <v>7.5</v>
      </c>
      <c r="Y16" s="68">
        <f t="shared" si="37"/>
        <v>0</v>
      </c>
      <c r="Z16" s="68">
        <f t="shared" si="37"/>
        <v>75.34</v>
      </c>
      <c r="AA16" s="68">
        <f t="shared" si="37"/>
        <v>14.58</v>
      </c>
      <c r="AB16" s="68">
        <f t="shared" si="37"/>
        <v>5.91</v>
      </c>
      <c r="AC16" s="68">
        <f t="shared" si="37"/>
        <v>5.83</v>
      </c>
      <c r="AD16" s="68">
        <f t="shared" si="37"/>
        <v>16</v>
      </c>
      <c r="AE16" s="68">
        <f t="shared" si="37"/>
        <v>0</v>
      </c>
      <c r="AF16" s="68">
        <f t="shared" si="37"/>
        <v>0</v>
      </c>
      <c r="AG16" s="68">
        <f t="shared" si="37"/>
        <v>0</v>
      </c>
      <c r="AH16" s="68">
        <f t="shared" si="37"/>
        <v>386.1</v>
      </c>
      <c r="AI16" s="68">
        <f t="shared" si="37"/>
        <v>46.08</v>
      </c>
      <c r="AJ16" s="68">
        <f t="shared" si="37"/>
        <v>24.66</v>
      </c>
      <c r="AK16" s="68">
        <f t="shared" si="37"/>
        <v>18.580000000000002</v>
      </c>
      <c r="AL16" s="68">
        <f t="shared" si="37"/>
        <v>20.5</v>
      </c>
      <c r="AM16" s="68">
        <f t="shared" si="37"/>
        <v>0</v>
      </c>
      <c r="AN16" s="68">
        <f t="shared" si="37"/>
        <v>7.5</v>
      </c>
      <c r="AO16" s="68">
        <f t="shared" si="37"/>
        <v>0</v>
      </c>
      <c r="AP16" s="68">
        <f t="shared" si="37"/>
        <v>0</v>
      </c>
      <c r="AQ16" s="68">
        <f t="shared" si="37"/>
        <v>163.92</v>
      </c>
      <c r="AR16" s="68">
        <f t="shared" si="37"/>
        <v>50.34</v>
      </c>
      <c r="AS16" s="68">
        <f t="shared" si="37"/>
        <v>29.5</v>
      </c>
      <c r="AT16" s="68">
        <f t="shared" si="37"/>
        <v>0</v>
      </c>
      <c r="AU16" s="68">
        <f t="shared" si="37"/>
        <v>0</v>
      </c>
      <c r="AV16" s="68">
        <f t="shared" si="37"/>
        <v>0</v>
      </c>
      <c r="AW16" s="68">
        <f t="shared" si="37"/>
        <v>0</v>
      </c>
      <c r="AX16" s="68">
        <f t="shared" si="37"/>
        <v>0</v>
      </c>
      <c r="AY16" s="68">
        <f t="shared" si="37"/>
        <v>0</v>
      </c>
    </row>
    <row r="17" spans="1:53" ht="20.100000000000001" customHeight="1">
      <c r="A17" s="14">
        <v>8</v>
      </c>
      <c r="B17" s="15" t="s">
        <v>17</v>
      </c>
      <c r="C17" s="16">
        <v>750</v>
      </c>
      <c r="D17" s="16">
        <v>200</v>
      </c>
      <c r="E17" s="18" t="e">
        <f>C17+D17+#REF!+#REF!</f>
        <v>#REF!</v>
      </c>
      <c r="F17" s="16">
        <v>250</v>
      </c>
      <c r="G17" s="24">
        <v>50</v>
      </c>
      <c r="H17" s="18" t="e">
        <f>F17+G17+#REF!</f>
        <v>#REF!</v>
      </c>
      <c r="I17" s="16">
        <v>5</v>
      </c>
      <c r="J17" s="16">
        <v>1</v>
      </c>
      <c r="K17" s="18">
        <f t="shared" si="0"/>
        <v>6</v>
      </c>
      <c r="L17" s="24">
        <v>35</v>
      </c>
      <c r="M17" s="24">
        <v>1</v>
      </c>
      <c r="N17" s="18">
        <f t="shared" ref="N17:N98" si="38">L17+M17</f>
        <v>36</v>
      </c>
      <c r="O17" s="18">
        <f>C17+F17+I17+L17</f>
        <v>1040</v>
      </c>
      <c r="P17" s="19">
        <f>D17+G17+J17+M17</f>
        <v>252</v>
      </c>
      <c r="Q17" s="18">
        <f t="shared" si="3"/>
        <v>1292</v>
      </c>
      <c r="R17" s="16">
        <v>178</v>
      </c>
      <c r="S17" s="16">
        <v>45</v>
      </c>
      <c r="T17" s="16">
        <v>62.5</v>
      </c>
      <c r="U17" s="16">
        <v>7.5</v>
      </c>
      <c r="V17" s="16">
        <v>1.25</v>
      </c>
      <c r="W17" s="16">
        <v>0.15</v>
      </c>
      <c r="X17" s="16">
        <v>3.75</v>
      </c>
      <c r="Y17" s="16">
        <v>0.15</v>
      </c>
      <c r="Z17" s="70">
        <f t="shared" si="12"/>
        <v>143.75</v>
      </c>
      <c r="AA17" s="70">
        <f>ROUND(D17*21.96%-S17,2)+0.59+0.49</f>
        <v>0</v>
      </c>
      <c r="AB17" s="70">
        <f t="shared" si="13"/>
        <v>19.850000000000001</v>
      </c>
      <c r="AC17" s="70">
        <f t="shared" si="14"/>
        <v>3.43</v>
      </c>
      <c r="AD17" s="70">
        <f t="shared" si="15"/>
        <v>0.8</v>
      </c>
      <c r="AE17" s="70">
        <f t="shared" si="16"/>
        <v>7.0000000000000007E-2</v>
      </c>
      <c r="AF17" s="70">
        <v>0</v>
      </c>
      <c r="AG17" s="70">
        <v>0</v>
      </c>
      <c r="AH17" s="70">
        <f t="shared" si="4"/>
        <v>321.75</v>
      </c>
      <c r="AI17" s="70">
        <f t="shared" si="5"/>
        <v>45</v>
      </c>
      <c r="AJ17" s="70">
        <f t="shared" si="6"/>
        <v>82.35</v>
      </c>
      <c r="AK17" s="70">
        <f t="shared" si="7"/>
        <v>10.93</v>
      </c>
      <c r="AL17" s="70">
        <f t="shared" si="8"/>
        <v>2.0499999999999998</v>
      </c>
      <c r="AM17" s="70">
        <f t="shared" si="9"/>
        <v>0.22</v>
      </c>
      <c r="AN17" s="70">
        <f t="shared" si="10"/>
        <v>3.75</v>
      </c>
      <c r="AO17" s="70">
        <f t="shared" si="11"/>
        <v>0.15</v>
      </c>
      <c r="AQ17" s="7">
        <f t="shared" si="17"/>
        <v>155</v>
      </c>
      <c r="AR17" s="7">
        <f t="shared" si="18"/>
        <v>167.65</v>
      </c>
      <c r="AS17" s="7">
        <f t="shared" si="19"/>
        <v>2.95</v>
      </c>
    </row>
    <row r="18" spans="1:53" ht="20.100000000000001" customHeight="1">
      <c r="A18" s="14">
        <v>9</v>
      </c>
      <c r="B18" s="15" t="s">
        <v>18</v>
      </c>
      <c r="C18" s="16">
        <v>200</v>
      </c>
      <c r="D18" s="16">
        <v>0</v>
      </c>
      <c r="E18" s="18" t="e">
        <f>C18+D18+#REF!+#REF!</f>
        <v>#REF!</v>
      </c>
      <c r="F18" s="16">
        <v>100</v>
      </c>
      <c r="G18" s="24">
        <v>14</v>
      </c>
      <c r="H18" s="18" t="e">
        <f>F18+G18+#REF!</f>
        <v>#REF!</v>
      </c>
      <c r="I18" s="16">
        <v>20</v>
      </c>
      <c r="J18" s="16">
        <v>0</v>
      </c>
      <c r="K18" s="18">
        <f t="shared" si="0"/>
        <v>20</v>
      </c>
      <c r="L18" s="24">
        <v>25</v>
      </c>
      <c r="M18" s="24">
        <v>0</v>
      </c>
      <c r="N18" s="18">
        <f t="shared" si="38"/>
        <v>25</v>
      </c>
      <c r="O18" s="18">
        <f>C18+F18+I18+L18</f>
        <v>345</v>
      </c>
      <c r="P18" s="19">
        <f>D18+G18+J18+M18</f>
        <v>14</v>
      </c>
      <c r="Q18" s="18">
        <f t="shared" si="3"/>
        <v>359</v>
      </c>
      <c r="R18" s="16">
        <v>20.16</v>
      </c>
      <c r="S18" s="16">
        <v>0</v>
      </c>
      <c r="T18" s="16">
        <v>25</v>
      </c>
      <c r="U18" s="16">
        <v>2.1</v>
      </c>
      <c r="V18" s="16">
        <v>5</v>
      </c>
      <c r="W18" s="16">
        <v>0</v>
      </c>
      <c r="X18" s="16">
        <v>6.25</v>
      </c>
      <c r="Y18" s="16">
        <v>0</v>
      </c>
      <c r="Z18" s="70">
        <f t="shared" si="12"/>
        <v>65.64</v>
      </c>
      <c r="AA18" s="70">
        <f>ROUND(D18*21.96%-S18,2)-0.02+0.02</f>
        <v>0</v>
      </c>
      <c r="AB18" s="70">
        <f t="shared" si="13"/>
        <v>7.94</v>
      </c>
      <c r="AC18" s="70">
        <f t="shared" si="14"/>
        <v>0.96</v>
      </c>
      <c r="AD18" s="70">
        <f t="shared" si="15"/>
        <v>3.2</v>
      </c>
      <c r="AE18" s="70">
        <f t="shared" si="16"/>
        <v>0</v>
      </c>
      <c r="AF18" s="70">
        <v>0</v>
      </c>
      <c r="AG18" s="70">
        <v>0</v>
      </c>
      <c r="AH18" s="70">
        <f t="shared" si="4"/>
        <v>85.8</v>
      </c>
      <c r="AI18" s="70">
        <f t="shared" si="5"/>
        <v>0</v>
      </c>
      <c r="AJ18" s="70">
        <f t="shared" si="6"/>
        <v>32.94</v>
      </c>
      <c r="AK18" s="70">
        <f t="shared" si="7"/>
        <v>3.06</v>
      </c>
      <c r="AL18" s="70">
        <f t="shared" si="8"/>
        <v>8.1999999999999993</v>
      </c>
      <c r="AM18" s="70">
        <f t="shared" si="9"/>
        <v>0</v>
      </c>
      <c r="AN18" s="70">
        <f t="shared" si="10"/>
        <v>6.25</v>
      </c>
      <c r="AO18" s="70">
        <f t="shared" si="11"/>
        <v>0</v>
      </c>
      <c r="AQ18" s="7">
        <f t="shared" si="17"/>
        <v>0</v>
      </c>
      <c r="AR18" s="7">
        <f t="shared" si="18"/>
        <v>67.06</v>
      </c>
      <c r="AS18" s="7">
        <f t="shared" si="19"/>
        <v>11.8</v>
      </c>
    </row>
    <row r="19" spans="1:53" s="5" customFormat="1" ht="20.100000000000001" customHeight="1">
      <c r="A19" s="66"/>
      <c r="B19" s="67" t="s">
        <v>17</v>
      </c>
      <c r="C19" s="68">
        <f>+C17+C18</f>
        <v>950</v>
      </c>
      <c r="D19" s="68">
        <f t="shared" ref="D19:F19" si="39">+D17+D18</f>
        <v>200</v>
      </c>
      <c r="E19" s="68" t="e">
        <f t="shared" si="39"/>
        <v>#REF!</v>
      </c>
      <c r="F19" s="68">
        <f t="shared" si="39"/>
        <v>350</v>
      </c>
      <c r="G19" s="68">
        <f t="shared" ref="G19" si="40">+G17+G18</f>
        <v>64</v>
      </c>
      <c r="H19" s="68" t="e">
        <f t="shared" ref="H19:I19" si="41">+H17+H18</f>
        <v>#REF!</v>
      </c>
      <c r="I19" s="68">
        <f t="shared" si="41"/>
        <v>25</v>
      </c>
      <c r="J19" s="68">
        <f t="shared" ref="J19" si="42">+J17+J18</f>
        <v>1</v>
      </c>
      <c r="K19" s="68">
        <f t="shared" ref="K19" si="43">+K17+K18</f>
        <v>26</v>
      </c>
      <c r="L19" s="68">
        <f>+L17+L18</f>
        <v>60</v>
      </c>
      <c r="M19" s="68">
        <f t="shared" ref="M19" si="44">+M17+M18</f>
        <v>1</v>
      </c>
      <c r="N19" s="68">
        <f t="shared" ref="N19" si="45">+N17+N18</f>
        <v>61</v>
      </c>
      <c r="O19" s="68">
        <f t="shared" ref="O19" si="46">+O17+O18</f>
        <v>1385</v>
      </c>
      <c r="P19" s="68">
        <f t="shared" ref="P19" si="47">+P17+P18</f>
        <v>266</v>
      </c>
      <c r="Q19" s="68">
        <f t="shared" ref="Q19" si="48">+Q17+Q18</f>
        <v>1651</v>
      </c>
      <c r="R19" s="68">
        <f>+R17+R18</f>
        <v>198.16</v>
      </c>
      <c r="S19" s="68">
        <f t="shared" ref="S19" si="49">+S17+S18</f>
        <v>45</v>
      </c>
      <c r="T19" s="68">
        <f t="shared" ref="T19" si="50">+T17+T18</f>
        <v>87.5</v>
      </c>
      <c r="U19" s="68">
        <f t="shared" ref="U19" si="51">+U17+U18</f>
        <v>9.6</v>
      </c>
      <c r="V19" s="68">
        <f t="shared" ref="V19" si="52">+V17+V18</f>
        <v>6.25</v>
      </c>
      <c r="W19" s="68">
        <f>+W17+W18</f>
        <v>0.15</v>
      </c>
      <c r="X19" s="68">
        <f t="shared" ref="X19:AG19" si="53">+X17+X18</f>
        <v>10</v>
      </c>
      <c r="Y19" s="68">
        <f t="shared" si="53"/>
        <v>0.15</v>
      </c>
      <c r="Z19" s="68">
        <f t="shared" si="53"/>
        <v>209.39</v>
      </c>
      <c r="AA19" s="68">
        <f t="shared" si="53"/>
        <v>0</v>
      </c>
      <c r="AB19" s="68">
        <f t="shared" si="53"/>
        <v>27.790000000000003</v>
      </c>
      <c r="AC19" s="68">
        <f t="shared" si="53"/>
        <v>4.3900000000000006</v>
      </c>
      <c r="AD19" s="68">
        <f t="shared" si="53"/>
        <v>4</v>
      </c>
      <c r="AE19" s="68">
        <f t="shared" si="53"/>
        <v>7.0000000000000007E-2</v>
      </c>
      <c r="AF19" s="68">
        <f t="shared" si="53"/>
        <v>0</v>
      </c>
      <c r="AG19" s="68">
        <f t="shared" si="53"/>
        <v>0</v>
      </c>
      <c r="AH19" s="68">
        <f t="shared" ref="AH19" si="54">+AH17+AH18</f>
        <v>407.55</v>
      </c>
      <c r="AI19" s="68">
        <f t="shared" ref="AI19:AW19" si="55">+AI17+AI18</f>
        <v>45</v>
      </c>
      <c r="AJ19" s="68">
        <f t="shared" si="55"/>
        <v>115.28999999999999</v>
      </c>
      <c r="AK19" s="68">
        <f t="shared" si="55"/>
        <v>13.99</v>
      </c>
      <c r="AL19" s="68">
        <f t="shared" si="55"/>
        <v>10.25</v>
      </c>
      <c r="AM19" s="68">
        <f t="shared" si="55"/>
        <v>0.22</v>
      </c>
      <c r="AN19" s="68">
        <f t="shared" si="55"/>
        <v>10</v>
      </c>
      <c r="AO19" s="68">
        <f t="shared" si="55"/>
        <v>0.15</v>
      </c>
      <c r="AP19" s="68">
        <f t="shared" si="55"/>
        <v>0</v>
      </c>
      <c r="AQ19" s="68">
        <f t="shared" si="55"/>
        <v>155</v>
      </c>
      <c r="AR19" s="68">
        <f t="shared" si="55"/>
        <v>234.71</v>
      </c>
      <c r="AS19" s="68">
        <f t="shared" si="55"/>
        <v>14.75</v>
      </c>
      <c r="AT19" s="68">
        <f t="shared" si="55"/>
        <v>0</v>
      </c>
      <c r="AU19" s="68">
        <f t="shared" si="55"/>
        <v>0</v>
      </c>
      <c r="AV19" s="68">
        <f t="shared" si="55"/>
        <v>0</v>
      </c>
      <c r="AW19" s="68">
        <f t="shared" si="55"/>
        <v>0</v>
      </c>
    </row>
    <row r="20" spans="1:53" ht="20.100000000000001" customHeight="1">
      <c r="A20" s="14">
        <v>10</v>
      </c>
      <c r="B20" s="15" t="s">
        <v>19</v>
      </c>
      <c r="C20" s="16">
        <v>390</v>
      </c>
      <c r="D20" s="16">
        <v>200</v>
      </c>
      <c r="E20" s="18" t="e">
        <f>C20+D20+#REF!+#REF!</f>
        <v>#REF!</v>
      </c>
      <c r="F20" s="16">
        <v>10</v>
      </c>
      <c r="G20" s="24">
        <v>0</v>
      </c>
      <c r="H20" s="18" t="e">
        <f>F20+G20+#REF!</f>
        <v>#REF!</v>
      </c>
      <c r="I20" s="16">
        <v>100</v>
      </c>
      <c r="J20" s="16">
        <v>1</v>
      </c>
      <c r="K20" s="18">
        <f t="shared" si="0"/>
        <v>101</v>
      </c>
      <c r="L20" s="24">
        <v>75</v>
      </c>
      <c r="M20" s="24">
        <v>2</v>
      </c>
      <c r="N20" s="18">
        <f t="shared" si="38"/>
        <v>77</v>
      </c>
      <c r="O20" s="18">
        <f>C20+F20+I20+L20</f>
        <v>575</v>
      </c>
      <c r="P20" s="19">
        <f>D20+G20+J20+M20</f>
        <v>203</v>
      </c>
      <c r="Q20" s="18">
        <f t="shared" si="3"/>
        <v>778</v>
      </c>
      <c r="R20" s="16">
        <v>85.58</v>
      </c>
      <c r="S20" s="16">
        <v>45</v>
      </c>
      <c r="T20" s="16">
        <v>2.5</v>
      </c>
      <c r="U20" s="16">
        <v>0</v>
      </c>
      <c r="V20" s="16">
        <v>7</v>
      </c>
      <c r="W20" s="16">
        <v>0.15</v>
      </c>
      <c r="X20" s="16">
        <v>18.75</v>
      </c>
      <c r="Y20" s="16">
        <v>0.3</v>
      </c>
      <c r="Z20" s="70">
        <f t="shared" si="12"/>
        <v>81.73</v>
      </c>
      <c r="AA20" s="70">
        <f>ROUND(D20*21.96%-S20,2)-0.02+1.1</f>
        <v>0</v>
      </c>
      <c r="AB20" s="70">
        <f>ROUND(F20*32.94%-T20,2)-0.79</f>
        <v>0</v>
      </c>
      <c r="AC20" s="70">
        <f t="shared" si="14"/>
        <v>0</v>
      </c>
      <c r="AD20" s="70">
        <f>ROUND(I20*41%-V20,2)-10</f>
        <v>24</v>
      </c>
      <c r="AE20" s="70">
        <f t="shared" si="16"/>
        <v>7.0000000000000007E-2</v>
      </c>
      <c r="AF20" s="70">
        <v>0</v>
      </c>
      <c r="AG20" s="70">
        <v>0</v>
      </c>
      <c r="AH20" s="70">
        <f t="shared" si="4"/>
        <v>167.31</v>
      </c>
      <c r="AI20" s="70">
        <f t="shared" si="5"/>
        <v>45</v>
      </c>
      <c r="AJ20" s="70">
        <f t="shared" si="6"/>
        <v>2.5</v>
      </c>
      <c r="AK20" s="70">
        <f t="shared" si="7"/>
        <v>0</v>
      </c>
      <c r="AL20" s="70">
        <f t="shared" si="8"/>
        <v>31</v>
      </c>
      <c r="AM20" s="70">
        <f t="shared" si="9"/>
        <v>0.22</v>
      </c>
      <c r="AN20" s="70">
        <f t="shared" si="10"/>
        <v>18.75</v>
      </c>
      <c r="AO20" s="70">
        <f t="shared" si="11"/>
        <v>0.3</v>
      </c>
      <c r="AQ20" s="7">
        <f t="shared" si="17"/>
        <v>155</v>
      </c>
      <c r="AR20" s="7">
        <f t="shared" si="18"/>
        <v>7.5</v>
      </c>
      <c r="AS20" s="7">
        <f t="shared" si="19"/>
        <v>69</v>
      </c>
    </row>
    <row r="21" spans="1:53" ht="20.100000000000001" customHeight="1">
      <c r="A21" s="14">
        <v>11</v>
      </c>
      <c r="B21" s="15" t="s">
        <v>20</v>
      </c>
      <c r="C21" s="16">
        <v>240</v>
      </c>
      <c r="D21" s="16">
        <v>5</v>
      </c>
      <c r="E21" s="18" t="e">
        <f>C21+D21+#REF!+#REF!</f>
        <v>#REF!</v>
      </c>
      <c r="F21" s="16">
        <v>238</v>
      </c>
      <c r="G21" s="24">
        <v>10</v>
      </c>
      <c r="H21" s="18" t="e">
        <f>F21+G21+#REF!</f>
        <v>#REF!</v>
      </c>
      <c r="I21" s="16">
        <v>15</v>
      </c>
      <c r="J21" s="16">
        <v>0</v>
      </c>
      <c r="K21" s="18">
        <f t="shared" si="0"/>
        <v>15</v>
      </c>
      <c r="L21" s="24">
        <v>25</v>
      </c>
      <c r="M21" s="24">
        <v>0</v>
      </c>
      <c r="N21" s="18">
        <f t="shared" si="38"/>
        <v>25</v>
      </c>
      <c r="O21" s="18">
        <f>C21+F21+I21+L21</f>
        <v>518</v>
      </c>
      <c r="P21" s="19">
        <f>D21+G21+J21+M21</f>
        <v>15</v>
      </c>
      <c r="Q21" s="18">
        <f t="shared" si="3"/>
        <v>533</v>
      </c>
      <c r="R21" s="16">
        <v>36</v>
      </c>
      <c r="S21" s="16">
        <v>0.75</v>
      </c>
      <c r="T21" s="16">
        <v>112.5</v>
      </c>
      <c r="U21" s="16">
        <v>1.5</v>
      </c>
      <c r="V21" s="16">
        <v>3.75</v>
      </c>
      <c r="W21" s="16">
        <v>0</v>
      </c>
      <c r="X21" s="16">
        <v>3.75</v>
      </c>
      <c r="Y21" s="16">
        <v>0</v>
      </c>
      <c r="Z21" s="70">
        <f t="shared" si="12"/>
        <v>66.959999999999994</v>
      </c>
      <c r="AA21" s="70">
        <f>ROUND(D21*21.96%-S21,2)-0.02-0.33</f>
        <v>0</v>
      </c>
      <c r="AB21" s="70">
        <f>ROUND(F21*32.94%-T21,2)+34.1</f>
        <v>0</v>
      </c>
      <c r="AC21" s="70">
        <f t="shared" si="14"/>
        <v>0.69</v>
      </c>
      <c r="AD21" s="70">
        <f t="shared" si="15"/>
        <v>2.4</v>
      </c>
      <c r="AE21" s="70">
        <f t="shared" si="16"/>
        <v>0</v>
      </c>
      <c r="AF21" s="70">
        <v>0</v>
      </c>
      <c r="AG21" s="70">
        <v>0</v>
      </c>
      <c r="AH21" s="70">
        <f t="shared" si="4"/>
        <v>102.96</v>
      </c>
      <c r="AI21" s="70">
        <f t="shared" si="5"/>
        <v>0.75</v>
      </c>
      <c r="AJ21" s="70">
        <f t="shared" si="6"/>
        <v>112.5</v>
      </c>
      <c r="AK21" s="70">
        <f t="shared" si="7"/>
        <v>2.19</v>
      </c>
      <c r="AL21" s="70">
        <f t="shared" si="8"/>
        <v>6.15</v>
      </c>
      <c r="AM21" s="70">
        <f t="shared" si="9"/>
        <v>0</v>
      </c>
      <c r="AN21" s="70">
        <f t="shared" si="10"/>
        <v>3.75</v>
      </c>
      <c r="AO21" s="70">
        <f t="shared" si="11"/>
        <v>0</v>
      </c>
      <c r="AQ21" s="7">
        <f t="shared" si="17"/>
        <v>4.25</v>
      </c>
      <c r="AR21" s="7">
        <f t="shared" si="18"/>
        <v>125.5</v>
      </c>
      <c r="AS21" s="7">
        <f t="shared" si="19"/>
        <v>8.85</v>
      </c>
    </row>
    <row r="22" spans="1:53" s="5" customFormat="1" ht="20.100000000000001" customHeight="1">
      <c r="A22" s="66"/>
      <c r="B22" s="67" t="s">
        <v>19</v>
      </c>
      <c r="C22" s="68">
        <f>+C20+C21</f>
        <v>630</v>
      </c>
      <c r="D22" s="68">
        <f t="shared" ref="D22:G22" si="56">+D20+D21</f>
        <v>205</v>
      </c>
      <c r="E22" s="68" t="e">
        <f t="shared" si="56"/>
        <v>#REF!</v>
      </c>
      <c r="F22" s="68">
        <f t="shared" si="56"/>
        <v>248</v>
      </c>
      <c r="G22" s="68">
        <f t="shared" si="56"/>
        <v>10</v>
      </c>
      <c r="H22" s="68" t="e">
        <f t="shared" ref="H22" si="57">+H20+H21</f>
        <v>#REF!</v>
      </c>
      <c r="I22" s="68">
        <f t="shared" ref="I22" si="58">+I20+I21</f>
        <v>115</v>
      </c>
      <c r="J22" s="68">
        <f t="shared" ref="J22:K22" si="59">+J20+J21</f>
        <v>1</v>
      </c>
      <c r="K22" s="68">
        <f t="shared" si="59"/>
        <v>116</v>
      </c>
      <c r="L22" s="68">
        <f>+L20+L21</f>
        <v>100</v>
      </c>
      <c r="M22" s="68">
        <f t="shared" ref="M22" si="60">+M20+M21</f>
        <v>2</v>
      </c>
      <c r="N22" s="68">
        <f t="shared" ref="N22" si="61">+N20+N21</f>
        <v>102</v>
      </c>
      <c r="O22" s="68">
        <f>+O20+O21</f>
        <v>1093</v>
      </c>
      <c r="P22" s="68">
        <f t="shared" ref="P22" si="62">+P20+P21</f>
        <v>218</v>
      </c>
      <c r="Q22" s="68">
        <f t="shared" ref="Q22" si="63">+Q20+Q21</f>
        <v>1311</v>
      </c>
      <c r="R22" s="68">
        <f>+R20+R21</f>
        <v>121.58</v>
      </c>
      <c r="S22" s="68">
        <f t="shared" ref="S22" si="64">+S20+S21</f>
        <v>45.75</v>
      </c>
      <c r="T22" s="68">
        <f t="shared" ref="T22" si="65">+T20+T21</f>
        <v>115</v>
      </c>
      <c r="U22" s="68">
        <f t="shared" ref="U22" si="66">+U20+U21</f>
        <v>1.5</v>
      </c>
      <c r="V22" s="68">
        <f>+V20+V21</f>
        <v>10.75</v>
      </c>
      <c r="W22" s="68">
        <f t="shared" ref="W22" si="67">+W20+W21</f>
        <v>0.15</v>
      </c>
      <c r="X22" s="68">
        <f t="shared" ref="X22:AX22" si="68">+X20+X21</f>
        <v>22.5</v>
      </c>
      <c r="Y22" s="68">
        <f t="shared" si="68"/>
        <v>0.3</v>
      </c>
      <c r="Z22" s="68">
        <f t="shared" si="68"/>
        <v>148.69</v>
      </c>
      <c r="AA22" s="68">
        <f t="shared" si="68"/>
        <v>0</v>
      </c>
      <c r="AB22" s="68">
        <f t="shared" si="68"/>
        <v>0</v>
      </c>
      <c r="AC22" s="68">
        <f t="shared" si="68"/>
        <v>0.69</v>
      </c>
      <c r="AD22" s="68">
        <f t="shared" si="68"/>
        <v>26.4</v>
      </c>
      <c r="AE22" s="68">
        <f t="shared" si="68"/>
        <v>7.0000000000000007E-2</v>
      </c>
      <c r="AF22" s="68">
        <f t="shared" si="68"/>
        <v>0</v>
      </c>
      <c r="AG22" s="68">
        <f t="shared" si="68"/>
        <v>0</v>
      </c>
      <c r="AH22" s="68">
        <f t="shared" si="68"/>
        <v>270.27</v>
      </c>
      <c r="AI22" s="68">
        <f t="shared" si="68"/>
        <v>45.75</v>
      </c>
      <c r="AJ22" s="68">
        <f t="shared" si="68"/>
        <v>115</v>
      </c>
      <c r="AK22" s="68">
        <f t="shared" si="68"/>
        <v>2.19</v>
      </c>
      <c r="AL22" s="68">
        <f t="shared" si="68"/>
        <v>37.15</v>
      </c>
      <c r="AM22" s="68">
        <f t="shared" si="68"/>
        <v>0.22</v>
      </c>
      <c r="AN22" s="68">
        <f t="shared" si="68"/>
        <v>22.5</v>
      </c>
      <c r="AO22" s="68">
        <f t="shared" si="68"/>
        <v>0.3</v>
      </c>
      <c r="AP22" s="68">
        <f t="shared" si="68"/>
        <v>0</v>
      </c>
      <c r="AQ22" s="68">
        <f t="shared" si="68"/>
        <v>159.25</v>
      </c>
      <c r="AR22" s="68">
        <f t="shared" si="68"/>
        <v>133</v>
      </c>
      <c r="AS22" s="68">
        <f t="shared" si="68"/>
        <v>77.849999999999994</v>
      </c>
      <c r="AT22" s="68">
        <f t="shared" si="68"/>
        <v>0</v>
      </c>
      <c r="AU22" s="68">
        <f t="shared" si="68"/>
        <v>0</v>
      </c>
      <c r="AV22" s="68">
        <f t="shared" si="68"/>
        <v>0</v>
      </c>
      <c r="AW22" s="68">
        <f t="shared" si="68"/>
        <v>0</v>
      </c>
      <c r="AX22" s="68">
        <f t="shared" si="68"/>
        <v>0</v>
      </c>
      <c r="AY22" s="68">
        <f t="shared" ref="AY22:AZ22" si="69">+AY20+AY21</f>
        <v>0</v>
      </c>
      <c r="AZ22" s="68">
        <f t="shared" si="69"/>
        <v>0</v>
      </c>
    </row>
    <row r="23" spans="1:53" ht="20.100000000000001" customHeight="1">
      <c r="A23" s="14">
        <v>12</v>
      </c>
      <c r="B23" s="15" t="s">
        <v>21</v>
      </c>
      <c r="C23" s="16">
        <v>1350</v>
      </c>
      <c r="D23" s="16">
        <v>300</v>
      </c>
      <c r="E23" s="18" t="e">
        <f>C23+D23+#REF!+#REF!</f>
        <v>#REF!</v>
      </c>
      <c r="F23" s="16">
        <v>115</v>
      </c>
      <c r="G23" s="24">
        <v>0</v>
      </c>
      <c r="H23" s="18" t="e">
        <f>F23+G23+#REF!</f>
        <v>#REF!</v>
      </c>
      <c r="I23" s="16">
        <v>250</v>
      </c>
      <c r="J23" s="16">
        <v>0</v>
      </c>
      <c r="K23" s="18">
        <f t="shared" si="0"/>
        <v>250</v>
      </c>
      <c r="L23" s="24">
        <v>495</v>
      </c>
      <c r="M23" s="24">
        <v>0</v>
      </c>
      <c r="N23" s="18">
        <f t="shared" si="38"/>
        <v>495</v>
      </c>
      <c r="O23" s="18">
        <f>C23+F23+I23+L23</f>
        <v>2210</v>
      </c>
      <c r="P23" s="19">
        <f>D23+G23+J23+M23</f>
        <v>300</v>
      </c>
      <c r="Q23" s="18">
        <f t="shared" si="3"/>
        <v>2510</v>
      </c>
      <c r="R23" s="16">
        <v>404</v>
      </c>
      <c r="S23" s="16">
        <v>15</v>
      </c>
      <c r="T23" s="16">
        <v>3.75</v>
      </c>
      <c r="U23" s="16">
        <v>0</v>
      </c>
      <c r="V23" s="16">
        <v>125</v>
      </c>
      <c r="W23" s="16">
        <v>0</v>
      </c>
      <c r="X23" s="16">
        <v>230</v>
      </c>
      <c r="Y23" s="16">
        <v>0</v>
      </c>
      <c r="Z23" s="70">
        <f t="shared" si="12"/>
        <v>175.15</v>
      </c>
      <c r="AA23" s="70">
        <f>ROUND(D23*21.96%-S23,2)-0.02-0.51</f>
        <v>50.35</v>
      </c>
      <c r="AB23" s="70">
        <f>ROUND(F23*32.94%-T23,2)-15</f>
        <v>19.130000000000003</v>
      </c>
      <c r="AC23" s="70">
        <f t="shared" si="14"/>
        <v>0</v>
      </c>
      <c r="AD23" s="70">
        <f>ROUND(I23*41%-V23,2)+22.5</f>
        <v>0</v>
      </c>
      <c r="AE23" s="70">
        <f t="shared" si="16"/>
        <v>0</v>
      </c>
      <c r="AF23" s="70">
        <v>0</v>
      </c>
      <c r="AG23" s="70">
        <v>0</v>
      </c>
      <c r="AH23" s="70">
        <f t="shared" si="4"/>
        <v>579.15</v>
      </c>
      <c r="AI23" s="70">
        <f t="shared" si="5"/>
        <v>65.349999999999994</v>
      </c>
      <c r="AJ23" s="70">
        <f t="shared" si="6"/>
        <v>22.880000000000003</v>
      </c>
      <c r="AK23" s="70">
        <f t="shared" si="7"/>
        <v>0</v>
      </c>
      <c r="AL23" s="70">
        <f t="shared" si="8"/>
        <v>125</v>
      </c>
      <c r="AM23" s="70">
        <f t="shared" si="9"/>
        <v>0</v>
      </c>
      <c r="AN23" s="70">
        <f t="shared" si="10"/>
        <v>230</v>
      </c>
      <c r="AO23" s="70">
        <f t="shared" si="11"/>
        <v>0</v>
      </c>
      <c r="AQ23" s="7">
        <f t="shared" si="17"/>
        <v>234.65</v>
      </c>
      <c r="AR23" s="7">
        <f t="shared" si="18"/>
        <v>92.12</v>
      </c>
      <c r="AS23" s="7">
        <f t="shared" si="19"/>
        <v>125</v>
      </c>
    </row>
    <row r="24" spans="1:53" ht="20.100000000000001" customHeight="1">
      <c r="A24" s="14">
        <v>13</v>
      </c>
      <c r="B24" s="21" t="s">
        <v>22</v>
      </c>
      <c r="C24" s="16">
        <v>425</v>
      </c>
      <c r="D24" s="16">
        <v>50</v>
      </c>
      <c r="E24" s="18" t="e">
        <f>C24+D24+#REF!+#REF!</f>
        <v>#REF!</v>
      </c>
      <c r="F24" s="16">
        <v>337</v>
      </c>
      <c r="G24" s="24">
        <v>13</v>
      </c>
      <c r="H24" s="18" t="e">
        <f>F24+G24+#REF!</f>
        <v>#REF!</v>
      </c>
      <c r="I24" s="16">
        <v>40</v>
      </c>
      <c r="J24" s="16">
        <v>5</v>
      </c>
      <c r="K24" s="18">
        <f t="shared" si="0"/>
        <v>45</v>
      </c>
      <c r="L24" s="24">
        <v>75</v>
      </c>
      <c r="M24" s="24">
        <v>5</v>
      </c>
      <c r="N24" s="18">
        <f t="shared" si="38"/>
        <v>80</v>
      </c>
      <c r="O24" s="18">
        <f>C24+F24+I24+L24</f>
        <v>877</v>
      </c>
      <c r="P24" s="19">
        <f>D24+G24+J24+M24</f>
        <v>73</v>
      </c>
      <c r="Q24" s="18">
        <f t="shared" si="3"/>
        <v>950</v>
      </c>
      <c r="R24" s="16">
        <v>96</v>
      </c>
      <c r="S24" s="16">
        <v>7.5</v>
      </c>
      <c r="T24" s="16">
        <v>62.5</v>
      </c>
      <c r="U24" s="16">
        <v>1.95</v>
      </c>
      <c r="V24" s="16">
        <v>10</v>
      </c>
      <c r="W24" s="16">
        <v>0.75</v>
      </c>
      <c r="X24" s="16">
        <v>15</v>
      </c>
      <c r="Y24" s="16">
        <v>0.75</v>
      </c>
      <c r="Z24" s="70">
        <f t="shared" si="12"/>
        <v>86.33</v>
      </c>
      <c r="AA24" s="70">
        <f>ROUND(D24*21.96%-S24,2)-0.02</f>
        <v>3.46</v>
      </c>
      <c r="AB24" s="70">
        <f>ROUND(F24*32.94%-T24,2)-18.31</f>
        <v>30.2</v>
      </c>
      <c r="AC24" s="70">
        <f t="shared" si="14"/>
        <v>0.89</v>
      </c>
      <c r="AD24" s="70">
        <f>ROUND(I24*41%-V24,2)-6.4</f>
        <v>0</v>
      </c>
      <c r="AE24" s="70">
        <f t="shared" si="16"/>
        <v>0.34</v>
      </c>
      <c r="AF24" s="70">
        <v>0</v>
      </c>
      <c r="AG24" s="70">
        <v>0</v>
      </c>
      <c r="AH24" s="70">
        <f t="shared" si="4"/>
        <v>182.32999999999998</v>
      </c>
      <c r="AI24" s="70">
        <f t="shared" si="5"/>
        <v>10.96</v>
      </c>
      <c r="AJ24" s="70">
        <f t="shared" si="6"/>
        <v>92.7</v>
      </c>
      <c r="AK24" s="70">
        <f t="shared" si="7"/>
        <v>2.84</v>
      </c>
      <c r="AL24" s="70">
        <f t="shared" si="8"/>
        <v>10</v>
      </c>
      <c r="AM24" s="70">
        <f t="shared" si="9"/>
        <v>1.0900000000000001</v>
      </c>
      <c r="AN24" s="70">
        <f t="shared" si="10"/>
        <v>15</v>
      </c>
      <c r="AO24" s="70">
        <f t="shared" si="11"/>
        <v>0.75</v>
      </c>
      <c r="AQ24" s="7">
        <f t="shared" si="17"/>
        <v>39.04</v>
      </c>
      <c r="AR24" s="7">
        <f t="shared" si="18"/>
        <v>244.3</v>
      </c>
      <c r="AS24" s="7">
        <f t="shared" si="19"/>
        <v>30</v>
      </c>
    </row>
    <row r="25" spans="1:53" s="5" customFormat="1" ht="20.100000000000001" customHeight="1">
      <c r="A25" s="66"/>
      <c r="B25" s="67" t="s">
        <v>21</v>
      </c>
      <c r="C25" s="68">
        <f>+C23+C24</f>
        <v>1775</v>
      </c>
      <c r="D25" s="68">
        <f t="shared" ref="D25:F25" si="70">+D23+D24</f>
        <v>350</v>
      </c>
      <c r="E25" s="68" t="e">
        <f t="shared" si="70"/>
        <v>#REF!</v>
      </c>
      <c r="F25" s="68">
        <f t="shared" si="70"/>
        <v>452</v>
      </c>
      <c r="G25" s="68">
        <f>+G23+G24</f>
        <v>13</v>
      </c>
      <c r="H25" s="68" t="e">
        <f t="shared" ref="H25" si="71">+H23+H24</f>
        <v>#REF!</v>
      </c>
      <c r="I25" s="68">
        <f t="shared" ref="I25" si="72">+I23+I24</f>
        <v>290</v>
      </c>
      <c r="J25" s="68">
        <f t="shared" ref="J25" si="73">+J23+J24</f>
        <v>5</v>
      </c>
      <c r="K25" s="68">
        <f>+K23+K24</f>
        <v>295</v>
      </c>
      <c r="L25" s="68">
        <f t="shared" ref="L25" si="74">+L23+L24</f>
        <v>570</v>
      </c>
      <c r="M25" s="68">
        <f t="shared" ref="M25" si="75">+M23+M24</f>
        <v>5</v>
      </c>
      <c r="N25" s="68">
        <f t="shared" ref="N25" si="76">+N23+N24</f>
        <v>575</v>
      </c>
      <c r="O25" s="68">
        <f>+O23+O24</f>
        <v>3087</v>
      </c>
      <c r="P25" s="68">
        <f t="shared" ref="P25" si="77">+P23+P24</f>
        <v>373</v>
      </c>
      <c r="Q25" s="68">
        <f t="shared" ref="Q25" si="78">+Q23+Q24</f>
        <v>3460</v>
      </c>
      <c r="R25" s="68">
        <f>+R23+R24</f>
        <v>500</v>
      </c>
      <c r="S25" s="68">
        <f t="shared" ref="S25" si="79">+S23+S24</f>
        <v>22.5</v>
      </c>
      <c r="T25" s="68">
        <f t="shared" ref="T25:U25" si="80">+T23+T24</f>
        <v>66.25</v>
      </c>
      <c r="U25" s="68">
        <f t="shared" si="80"/>
        <v>1.95</v>
      </c>
      <c r="V25" s="68">
        <f t="shared" ref="V25" si="81">+V23+V24</f>
        <v>135</v>
      </c>
      <c r="W25" s="68">
        <f t="shared" ref="W25" si="82">+W23+W24</f>
        <v>0.75</v>
      </c>
      <c r="X25" s="68">
        <f t="shared" ref="X25:AZ25" si="83">+X23+X24</f>
        <v>245</v>
      </c>
      <c r="Y25" s="68">
        <f t="shared" si="83"/>
        <v>0.75</v>
      </c>
      <c r="Z25" s="68">
        <f t="shared" si="83"/>
        <v>261.48</v>
      </c>
      <c r="AA25" s="68">
        <f t="shared" si="83"/>
        <v>53.81</v>
      </c>
      <c r="AB25" s="68">
        <f t="shared" si="83"/>
        <v>49.33</v>
      </c>
      <c r="AC25" s="68">
        <f t="shared" si="83"/>
        <v>0.89</v>
      </c>
      <c r="AD25" s="69">
        <f t="shared" si="83"/>
        <v>0</v>
      </c>
      <c r="AE25" s="68">
        <f t="shared" si="83"/>
        <v>0.34</v>
      </c>
      <c r="AF25" s="68">
        <f t="shared" si="83"/>
        <v>0</v>
      </c>
      <c r="AG25" s="68">
        <f t="shared" si="83"/>
        <v>0</v>
      </c>
      <c r="AH25" s="68">
        <f t="shared" si="83"/>
        <v>761.48</v>
      </c>
      <c r="AI25" s="68">
        <f t="shared" si="83"/>
        <v>76.31</v>
      </c>
      <c r="AJ25" s="68">
        <f t="shared" si="83"/>
        <v>115.58000000000001</v>
      </c>
      <c r="AK25" s="68">
        <f t="shared" si="83"/>
        <v>2.84</v>
      </c>
      <c r="AL25" s="68">
        <f t="shared" si="83"/>
        <v>135</v>
      </c>
      <c r="AM25" s="68">
        <f t="shared" si="83"/>
        <v>1.0900000000000001</v>
      </c>
      <c r="AN25" s="68">
        <f t="shared" si="83"/>
        <v>245</v>
      </c>
      <c r="AO25" s="68">
        <f t="shared" si="83"/>
        <v>0.75</v>
      </c>
      <c r="AP25" s="68">
        <f t="shared" si="83"/>
        <v>0</v>
      </c>
      <c r="AQ25" s="68">
        <f t="shared" si="83"/>
        <v>273.69</v>
      </c>
      <c r="AR25" s="68">
        <f t="shared" si="83"/>
        <v>336.42</v>
      </c>
      <c r="AS25" s="68">
        <f t="shared" si="83"/>
        <v>155</v>
      </c>
      <c r="AT25" s="68">
        <f t="shared" si="83"/>
        <v>0</v>
      </c>
      <c r="AU25" s="68">
        <f t="shared" si="83"/>
        <v>0</v>
      </c>
      <c r="AV25" s="68">
        <f t="shared" si="83"/>
        <v>0</v>
      </c>
      <c r="AW25" s="68">
        <f t="shared" si="83"/>
        <v>0</v>
      </c>
      <c r="AX25" s="68">
        <f t="shared" si="83"/>
        <v>0</v>
      </c>
      <c r="AY25" s="68">
        <f t="shared" si="83"/>
        <v>0</v>
      </c>
      <c r="AZ25" s="68">
        <f t="shared" si="83"/>
        <v>0</v>
      </c>
    </row>
    <row r="26" spans="1:53" s="5" customFormat="1" ht="20.100000000000001" customHeight="1">
      <c r="A26" s="14">
        <v>14</v>
      </c>
      <c r="B26" s="15" t="s">
        <v>23</v>
      </c>
      <c r="C26" s="16">
        <v>550</v>
      </c>
      <c r="D26" s="16">
        <v>50</v>
      </c>
      <c r="E26" s="18" t="e">
        <f>C26+D26+#REF!+#REF!</f>
        <v>#REF!</v>
      </c>
      <c r="F26" s="16">
        <v>0</v>
      </c>
      <c r="G26" s="24">
        <v>10</v>
      </c>
      <c r="H26" s="18" t="e">
        <f>F26+G26+#REF!</f>
        <v>#REF!</v>
      </c>
      <c r="I26" s="16">
        <v>14</v>
      </c>
      <c r="J26" s="16">
        <v>0</v>
      </c>
      <c r="K26" s="18">
        <f t="shared" si="0"/>
        <v>14</v>
      </c>
      <c r="L26" s="24">
        <v>25</v>
      </c>
      <c r="M26" s="24">
        <v>0</v>
      </c>
      <c r="N26" s="18">
        <f t="shared" si="38"/>
        <v>25</v>
      </c>
      <c r="O26" s="18">
        <f>C26+F26+I26+L26</f>
        <v>589</v>
      </c>
      <c r="P26" s="19">
        <f>D26+G26+J26+M26</f>
        <v>60</v>
      </c>
      <c r="Q26" s="18">
        <f t="shared" si="3"/>
        <v>649</v>
      </c>
      <c r="R26" s="16">
        <v>120</v>
      </c>
      <c r="S26" s="16">
        <v>7.5</v>
      </c>
      <c r="T26" s="16">
        <v>0</v>
      </c>
      <c r="U26" s="16">
        <v>1.5</v>
      </c>
      <c r="V26" s="16">
        <v>3.5</v>
      </c>
      <c r="W26" s="16">
        <v>0</v>
      </c>
      <c r="X26" s="16">
        <v>3.75</v>
      </c>
      <c r="Y26" s="16">
        <v>0</v>
      </c>
      <c r="Z26" s="70">
        <f t="shared" si="12"/>
        <v>115.95</v>
      </c>
      <c r="AA26" s="70">
        <f t="shared" si="28"/>
        <v>3.46</v>
      </c>
      <c r="AB26" s="70">
        <f t="shared" si="13"/>
        <v>0</v>
      </c>
      <c r="AC26" s="70">
        <f t="shared" si="14"/>
        <v>0.69</v>
      </c>
      <c r="AD26" s="70">
        <f t="shared" si="15"/>
        <v>2.2400000000000002</v>
      </c>
      <c r="AE26" s="70">
        <f t="shared" si="16"/>
        <v>0</v>
      </c>
      <c r="AF26" s="70">
        <v>0</v>
      </c>
      <c r="AG26" s="70">
        <v>0</v>
      </c>
      <c r="AH26" s="70">
        <f t="shared" si="4"/>
        <v>235.95</v>
      </c>
      <c r="AI26" s="70">
        <f t="shared" si="5"/>
        <v>10.96</v>
      </c>
      <c r="AJ26" s="70">
        <f t="shared" si="6"/>
        <v>0</v>
      </c>
      <c r="AK26" s="70">
        <f t="shared" si="7"/>
        <v>2.19</v>
      </c>
      <c r="AL26" s="70">
        <f t="shared" si="8"/>
        <v>5.74</v>
      </c>
      <c r="AM26" s="70">
        <f t="shared" si="9"/>
        <v>0</v>
      </c>
      <c r="AN26" s="70">
        <f t="shared" si="10"/>
        <v>3.75</v>
      </c>
      <c r="AO26" s="70">
        <f t="shared" si="11"/>
        <v>0</v>
      </c>
      <c r="AQ26" s="7">
        <f t="shared" si="17"/>
        <v>39.04</v>
      </c>
      <c r="AR26" s="7">
        <f t="shared" si="18"/>
        <v>0</v>
      </c>
      <c r="AS26" s="7">
        <f t="shared" si="19"/>
        <v>8.26</v>
      </c>
    </row>
    <row r="27" spans="1:53" ht="20.100000000000001" customHeight="1">
      <c r="A27" s="14">
        <v>15</v>
      </c>
      <c r="B27" s="15" t="s">
        <v>24</v>
      </c>
      <c r="C27" s="16">
        <v>175</v>
      </c>
      <c r="D27" s="16">
        <v>15</v>
      </c>
      <c r="E27" s="18" t="e">
        <f>C27+D27+#REF!+#REF!</f>
        <v>#REF!</v>
      </c>
      <c r="F27" s="16">
        <v>75</v>
      </c>
      <c r="G27" s="24">
        <v>5</v>
      </c>
      <c r="H27" s="18" t="e">
        <f>F27+G27+#REF!</f>
        <v>#REF!</v>
      </c>
      <c r="I27" s="16">
        <v>10</v>
      </c>
      <c r="J27" s="16">
        <v>0</v>
      </c>
      <c r="K27" s="18">
        <f t="shared" si="0"/>
        <v>10</v>
      </c>
      <c r="L27" s="24">
        <v>20</v>
      </c>
      <c r="M27" s="24">
        <v>0</v>
      </c>
      <c r="N27" s="18">
        <f t="shared" si="38"/>
        <v>20</v>
      </c>
      <c r="O27" s="18">
        <f>C27+F27+I27+L27</f>
        <v>280</v>
      </c>
      <c r="P27" s="19">
        <f>D27+G27+J27+M27</f>
        <v>20</v>
      </c>
      <c r="Q27" s="18">
        <f t="shared" si="3"/>
        <v>300</v>
      </c>
      <c r="R27" s="16">
        <v>48</v>
      </c>
      <c r="S27" s="16">
        <v>2.25</v>
      </c>
      <c r="T27" s="16">
        <v>18.75</v>
      </c>
      <c r="U27" s="16">
        <v>0.75</v>
      </c>
      <c r="V27" s="16">
        <v>2.5</v>
      </c>
      <c r="W27" s="16">
        <v>0</v>
      </c>
      <c r="X27" s="16">
        <v>5</v>
      </c>
      <c r="Y27" s="16">
        <v>0</v>
      </c>
      <c r="Z27" s="70">
        <f t="shared" si="12"/>
        <v>27.08</v>
      </c>
      <c r="AA27" s="70">
        <f t="shared" si="28"/>
        <v>1.02</v>
      </c>
      <c r="AB27" s="70">
        <f t="shared" si="13"/>
        <v>5.96</v>
      </c>
      <c r="AC27" s="70">
        <f t="shared" si="14"/>
        <v>0.34</v>
      </c>
      <c r="AD27" s="70">
        <f t="shared" si="15"/>
        <v>1.6</v>
      </c>
      <c r="AE27" s="70">
        <f t="shared" si="16"/>
        <v>0</v>
      </c>
      <c r="AF27" s="70">
        <v>0</v>
      </c>
      <c r="AG27" s="70">
        <v>0</v>
      </c>
      <c r="AH27" s="70">
        <f t="shared" si="4"/>
        <v>75.08</v>
      </c>
      <c r="AI27" s="70">
        <f t="shared" si="5"/>
        <v>3.27</v>
      </c>
      <c r="AJ27" s="70">
        <f t="shared" si="6"/>
        <v>24.71</v>
      </c>
      <c r="AK27" s="70">
        <f t="shared" si="7"/>
        <v>1.0900000000000001</v>
      </c>
      <c r="AL27" s="70">
        <f t="shared" si="8"/>
        <v>4.0999999999999996</v>
      </c>
      <c r="AM27" s="70">
        <f t="shared" si="9"/>
        <v>0</v>
      </c>
      <c r="AN27" s="70">
        <f t="shared" si="10"/>
        <v>5</v>
      </c>
      <c r="AO27" s="70">
        <f t="shared" si="11"/>
        <v>0</v>
      </c>
      <c r="AQ27" s="7">
        <f t="shared" si="17"/>
        <v>11.73</v>
      </c>
      <c r="AR27" s="7">
        <f t="shared" si="18"/>
        <v>50.29</v>
      </c>
      <c r="AS27" s="7">
        <f t="shared" si="19"/>
        <v>5.9</v>
      </c>
    </row>
    <row r="28" spans="1:53" s="5" customFormat="1" ht="20.100000000000001" customHeight="1">
      <c r="A28" s="66"/>
      <c r="B28" s="67" t="s">
        <v>23</v>
      </c>
      <c r="C28" s="68">
        <f>+C26+C27</f>
        <v>725</v>
      </c>
      <c r="D28" s="68">
        <f t="shared" ref="D28:H28" si="84">+D26+D27</f>
        <v>65</v>
      </c>
      <c r="E28" s="68" t="e">
        <f t="shared" si="84"/>
        <v>#REF!</v>
      </c>
      <c r="F28" s="68">
        <f t="shared" si="84"/>
        <v>75</v>
      </c>
      <c r="G28" s="68">
        <f t="shared" si="84"/>
        <v>15</v>
      </c>
      <c r="H28" s="68" t="e">
        <f t="shared" si="84"/>
        <v>#REF!</v>
      </c>
      <c r="I28" s="68">
        <f>+I26+I27</f>
        <v>24</v>
      </c>
      <c r="J28" s="68">
        <f t="shared" ref="J28" si="85">+J26+J27</f>
        <v>0</v>
      </c>
      <c r="K28" s="68">
        <f t="shared" ref="K28" si="86">+K26+K27</f>
        <v>24</v>
      </c>
      <c r="L28" s="68">
        <f t="shared" ref="L28" si="87">+L26+L27</f>
        <v>45</v>
      </c>
      <c r="M28" s="68">
        <f t="shared" ref="M28" si="88">+M26+M27</f>
        <v>0</v>
      </c>
      <c r="N28" s="68">
        <f t="shared" ref="N28" si="89">+N26+N27</f>
        <v>45</v>
      </c>
      <c r="O28" s="68">
        <f>+O26+O27</f>
        <v>869</v>
      </c>
      <c r="P28" s="68">
        <f t="shared" ref="P28" si="90">+P26+P27</f>
        <v>80</v>
      </c>
      <c r="Q28" s="68">
        <f t="shared" ref="Q28:AG28" si="91">+Q26+Q27</f>
        <v>949</v>
      </c>
      <c r="R28" s="68">
        <f t="shared" si="91"/>
        <v>168</v>
      </c>
      <c r="S28" s="68">
        <f t="shared" si="91"/>
        <v>9.75</v>
      </c>
      <c r="T28" s="68">
        <f t="shared" si="91"/>
        <v>18.75</v>
      </c>
      <c r="U28" s="68">
        <f t="shared" si="91"/>
        <v>2.25</v>
      </c>
      <c r="V28" s="68">
        <f t="shared" si="91"/>
        <v>6</v>
      </c>
      <c r="W28" s="68">
        <f t="shared" si="91"/>
        <v>0</v>
      </c>
      <c r="X28" s="68">
        <f t="shared" si="91"/>
        <v>8.75</v>
      </c>
      <c r="Y28" s="68">
        <f t="shared" si="91"/>
        <v>0</v>
      </c>
      <c r="Z28" s="68">
        <f t="shared" si="91"/>
        <v>143.03</v>
      </c>
      <c r="AA28" s="68">
        <f t="shared" si="91"/>
        <v>4.4800000000000004</v>
      </c>
      <c r="AB28" s="68">
        <f t="shared" si="91"/>
        <v>5.96</v>
      </c>
      <c r="AC28" s="68">
        <f t="shared" si="91"/>
        <v>1.03</v>
      </c>
      <c r="AD28" s="68">
        <f t="shared" si="91"/>
        <v>3.8400000000000003</v>
      </c>
      <c r="AE28" s="68">
        <f t="shared" si="91"/>
        <v>0</v>
      </c>
      <c r="AF28" s="68">
        <f t="shared" si="91"/>
        <v>0</v>
      </c>
      <c r="AG28" s="68">
        <f t="shared" si="91"/>
        <v>0</v>
      </c>
      <c r="AH28" s="68">
        <f t="shared" ref="AH28" si="92">+AH26+AH27</f>
        <v>311.02999999999997</v>
      </c>
      <c r="AI28" s="68">
        <f t="shared" ref="AI28" si="93">+AI26+AI27</f>
        <v>14.23</v>
      </c>
      <c r="AJ28" s="68">
        <f t="shared" ref="AJ28:AW28" si="94">+AJ26+AJ27</f>
        <v>24.71</v>
      </c>
      <c r="AK28" s="68">
        <f t="shared" si="94"/>
        <v>3.2800000000000002</v>
      </c>
      <c r="AL28" s="68">
        <f t="shared" si="94"/>
        <v>9.84</v>
      </c>
      <c r="AM28" s="68">
        <f t="shared" si="94"/>
        <v>0</v>
      </c>
      <c r="AN28" s="68">
        <f t="shared" si="94"/>
        <v>8.75</v>
      </c>
      <c r="AO28" s="68">
        <f t="shared" si="94"/>
        <v>0</v>
      </c>
      <c r="AP28" s="68">
        <f t="shared" si="94"/>
        <v>0</v>
      </c>
      <c r="AQ28" s="68">
        <f t="shared" si="94"/>
        <v>50.769999999999996</v>
      </c>
      <c r="AR28" s="68">
        <f t="shared" si="94"/>
        <v>50.29</v>
      </c>
      <c r="AS28" s="68">
        <f t="shared" si="94"/>
        <v>14.16</v>
      </c>
      <c r="AT28" s="68">
        <f t="shared" si="94"/>
        <v>0</v>
      </c>
      <c r="AU28" s="68">
        <f t="shared" si="94"/>
        <v>0</v>
      </c>
      <c r="AV28" s="68">
        <f t="shared" si="94"/>
        <v>0</v>
      </c>
      <c r="AW28" s="68">
        <f t="shared" si="94"/>
        <v>0</v>
      </c>
    </row>
    <row r="29" spans="1:53" ht="20.100000000000001" customHeight="1">
      <c r="A29" s="14">
        <v>16</v>
      </c>
      <c r="B29" s="21" t="s">
        <v>25</v>
      </c>
      <c r="C29" s="16">
        <v>655</v>
      </c>
      <c r="D29" s="16">
        <v>100</v>
      </c>
      <c r="E29" s="18" t="e">
        <f>C29+D29+#REF!+#REF!</f>
        <v>#REF!</v>
      </c>
      <c r="F29" s="16">
        <v>40</v>
      </c>
      <c r="G29" s="24">
        <v>0</v>
      </c>
      <c r="H29" s="18" t="e">
        <f>F29+G29+#REF!</f>
        <v>#REF!</v>
      </c>
      <c r="I29" s="16">
        <v>10</v>
      </c>
      <c r="J29" s="16">
        <v>2</v>
      </c>
      <c r="K29" s="18">
        <f t="shared" si="0"/>
        <v>12</v>
      </c>
      <c r="L29" s="24">
        <v>50</v>
      </c>
      <c r="M29" s="24">
        <v>2</v>
      </c>
      <c r="N29" s="18">
        <f t="shared" si="38"/>
        <v>52</v>
      </c>
      <c r="O29" s="18">
        <f>C29+F29+I29+L29</f>
        <v>755</v>
      </c>
      <c r="P29" s="19">
        <f>D29+G29+J29+M29</f>
        <v>104</v>
      </c>
      <c r="Q29" s="18">
        <f t="shared" si="3"/>
        <v>859</v>
      </c>
      <c r="R29" s="16">
        <v>131</v>
      </c>
      <c r="S29" s="16">
        <v>15</v>
      </c>
      <c r="T29" s="16">
        <v>10</v>
      </c>
      <c r="U29" s="16">
        <v>0</v>
      </c>
      <c r="V29" s="16">
        <v>2.5</v>
      </c>
      <c r="W29" s="16">
        <v>0.3</v>
      </c>
      <c r="X29" s="16">
        <v>12.5</v>
      </c>
      <c r="Y29" s="16">
        <v>0.3</v>
      </c>
      <c r="Z29" s="70">
        <f t="shared" si="12"/>
        <v>150</v>
      </c>
      <c r="AA29" s="70">
        <f t="shared" si="28"/>
        <v>6.94</v>
      </c>
      <c r="AB29" s="70">
        <f t="shared" si="13"/>
        <v>3.18</v>
      </c>
      <c r="AC29" s="70">
        <f t="shared" si="14"/>
        <v>0</v>
      </c>
      <c r="AD29" s="70">
        <f t="shared" si="15"/>
        <v>1.6</v>
      </c>
      <c r="AE29" s="70">
        <f t="shared" si="16"/>
        <v>0.14000000000000001</v>
      </c>
      <c r="AF29" s="70">
        <v>0</v>
      </c>
      <c r="AG29" s="70">
        <v>0</v>
      </c>
      <c r="AH29" s="70">
        <f t="shared" si="4"/>
        <v>281</v>
      </c>
      <c r="AI29" s="70">
        <f t="shared" si="5"/>
        <v>21.94</v>
      </c>
      <c r="AJ29" s="70">
        <f t="shared" si="6"/>
        <v>13.18</v>
      </c>
      <c r="AK29" s="70">
        <f t="shared" si="7"/>
        <v>0</v>
      </c>
      <c r="AL29" s="70">
        <f t="shared" si="8"/>
        <v>4.0999999999999996</v>
      </c>
      <c r="AM29" s="70">
        <f t="shared" si="9"/>
        <v>0.44</v>
      </c>
      <c r="AN29" s="70">
        <f t="shared" si="10"/>
        <v>12.5</v>
      </c>
      <c r="AO29" s="70">
        <f t="shared" si="11"/>
        <v>0.3</v>
      </c>
      <c r="AQ29" s="7">
        <f t="shared" si="17"/>
        <v>78.06</v>
      </c>
      <c r="AR29" s="7">
        <f t="shared" si="18"/>
        <v>26.82</v>
      </c>
      <c r="AS29" s="7">
        <f t="shared" si="19"/>
        <v>5.9</v>
      </c>
    </row>
    <row r="30" spans="1:53" ht="20.100000000000001" customHeight="1">
      <c r="A30" s="14">
        <v>17</v>
      </c>
      <c r="B30" s="15" t="s">
        <v>26</v>
      </c>
      <c r="C30" s="16">
        <v>365</v>
      </c>
      <c r="D30" s="16">
        <v>50</v>
      </c>
      <c r="E30" s="18" t="e">
        <f>C30+D30+#REF!+#REF!</f>
        <v>#REF!</v>
      </c>
      <c r="F30" s="16">
        <v>100</v>
      </c>
      <c r="G30" s="24">
        <v>5</v>
      </c>
      <c r="H30" s="18" t="e">
        <f>F30+G30+#REF!</f>
        <v>#REF!</v>
      </c>
      <c r="I30" s="16">
        <v>10</v>
      </c>
      <c r="J30" s="16">
        <v>2</v>
      </c>
      <c r="K30" s="18">
        <f t="shared" si="0"/>
        <v>12</v>
      </c>
      <c r="L30" s="24">
        <v>35</v>
      </c>
      <c r="M30" s="24">
        <v>2</v>
      </c>
      <c r="N30" s="18">
        <f t="shared" si="38"/>
        <v>37</v>
      </c>
      <c r="O30" s="18">
        <f>C30+F30+I30+L30</f>
        <v>510</v>
      </c>
      <c r="P30" s="19">
        <f>D30+G30+J30+M30</f>
        <v>59</v>
      </c>
      <c r="Q30" s="18">
        <f t="shared" si="3"/>
        <v>569</v>
      </c>
      <c r="R30" s="16">
        <v>66</v>
      </c>
      <c r="S30" s="16">
        <v>7.5</v>
      </c>
      <c r="T30" s="16">
        <v>11.25</v>
      </c>
      <c r="U30" s="16">
        <v>0.75</v>
      </c>
      <c r="V30" s="16">
        <v>2.5</v>
      </c>
      <c r="W30" s="16">
        <v>0.3</v>
      </c>
      <c r="X30" s="16">
        <v>2.5</v>
      </c>
      <c r="Y30" s="16">
        <v>0.3</v>
      </c>
      <c r="Z30" s="70">
        <f t="shared" si="12"/>
        <v>90.59</v>
      </c>
      <c r="AA30" s="70">
        <f t="shared" si="28"/>
        <v>3.46</v>
      </c>
      <c r="AB30" s="70">
        <f>ROUND(F30*32.94%-T30,2)-5.15</f>
        <v>16.54</v>
      </c>
      <c r="AC30" s="70">
        <f t="shared" si="14"/>
        <v>0.34</v>
      </c>
      <c r="AD30" s="70">
        <f t="shared" si="15"/>
        <v>1.6</v>
      </c>
      <c r="AE30" s="70">
        <f t="shared" si="16"/>
        <v>0.14000000000000001</v>
      </c>
      <c r="AF30" s="70">
        <v>0</v>
      </c>
      <c r="AG30" s="70">
        <v>0</v>
      </c>
      <c r="AH30" s="70">
        <f t="shared" si="4"/>
        <v>156.59</v>
      </c>
      <c r="AI30" s="70">
        <f t="shared" si="5"/>
        <v>10.96</v>
      </c>
      <c r="AJ30" s="70">
        <f t="shared" si="6"/>
        <v>27.79</v>
      </c>
      <c r="AK30" s="70">
        <f t="shared" si="7"/>
        <v>1.0900000000000001</v>
      </c>
      <c r="AL30" s="70">
        <f t="shared" si="8"/>
        <v>4.0999999999999996</v>
      </c>
      <c r="AM30" s="70">
        <f t="shared" si="9"/>
        <v>0.44</v>
      </c>
      <c r="AN30" s="70">
        <f t="shared" si="10"/>
        <v>2.5</v>
      </c>
      <c r="AO30" s="70">
        <f t="shared" si="11"/>
        <v>0.3</v>
      </c>
      <c r="AQ30" s="7">
        <f t="shared" si="17"/>
        <v>39.04</v>
      </c>
      <c r="AR30" s="7">
        <f t="shared" si="18"/>
        <v>72.209999999999994</v>
      </c>
      <c r="AS30" s="7">
        <f t="shared" si="19"/>
        <v>5.9</v>
      </c>
    </row>
    <row r="31" spans="1:53" s="5" customFormat="1" ht="20.100000000000001" customHeight="1">
      <c r="A31" s="66"/>
      <c r="B31" s="72" t="s">
        <v>25</v>
      </c>
      <c r="C31" s="68">
        <f>+C29+C30</f>
        <v>1020</v>
      </c>
      <c r="D31" s="68">
        <f t="shared" ref="D31:F31" si="95">+D29+D30</f>
        <v>150</v>
      </c>
      <c r="E31" s="68" t="e">
        <f t="shared" si="95"/>
        <v>#REF!</v>
      </c>
      <c r="F31" s="68">
        <f t="shared" si="95"/>
        <v>140</v>
      </c>
      <c r="G31" s="68">
        <f t="shared" ref="G31" si="96">+G29+G30</f>
        <v>5</v>
      </c>
      <c r="H31" s="68" t="e">
        <f t="shared" ref="H31:I31" si="97">+H29+H30</f>
        <v>#REF!</v>
      </c>
      <c r="I31" s="68">
        <f t="shared" si="97"/>
        <v>20</v>
      </c>
      <c r="J31" s="68">
        <f t="shared" ref="J31" si="98">+J29+J30</f>
        <v>4</v>
      </c>
      <c r="K31" s="68">
        <f t="shared" ref="K31:L31" si="99">+K29+K30</f>
        <v>24</v>
      </c>
      <c r="L31" s="68">
        <f t="shared" si="99"/>
        <v>85</v>
      </c>
      <c r="M31" s="68">
        <f>+M29+M30</f>
        <v>4</v>
      </c>
      <c r="N31" s="68">
        <f t="shared" ref="N31" si="100">+N29+N30</f>
        <v>89</v>
      </c>
      <c r="O31" s="68">
        <f t="shared" ref="O31" si="101">+O29+O30</f>
        <v>1265</v>
      </c>
      <c r="P31" s="68">
        <f t="shared" ref="P31" si="102">+P29+P30</f>
        <v>163</v>
      </c>
      <c r="Q31" s="68">
        <f>+Q29+Q30</f>
        <v>1428</v>
      </c>
      <c r="R31" s="68">
        <f t="shared" ref="R31" si="103">+R29+R30</f>
        <v>197</v>
      </c>
      <c r="S31" s="68">
        <f t="shared" ref="S31" si="104">+S29+S30</f>
        <v>22.5</v>
      </c>
      <c r="T31" s="68">
        <f t="shared" ref="T31" si="105">+T29+T30</f>
        <v>21.25</v>
      </c>
      <c r="U31" s="68">
        <f t="shared" ref="U31" si="106">+U29+U30</f>
        <v>0.75</v>
      </c>
      <c r="V31" s="68">
        <f>+V29+V30</f>
        <v>5</v>
      </c>
      <c r="W31" s="68">
        <f t="shared" ref="W31" si="107">+W29+W30</f>
        <v>0.6</v>
      </c>
      <c r="X31" s="68">
        <f t="shared" ref="X31:AM31" si="108">+X29+X30</f>
        <v>15</v>
      </c>
      <c r="Y31" s="68">
        <f t="shared" si="108"/>
        <v>0.6</v>
      </c>
      <c r="Z31" s="68">
        <f t="shared" si="108"/>
        <v>240.59</v>
      </c>
      <c r="AA31" s="68">
        <f t="shared" si="108"/>
        <v>10.4</v>
      </c>
      <c r="AB31" s="68">
        <f t="shared" si="108"/>
        <v>19.72</v>
      </c>
      <c r="AC31" s="68">
        <f t="shared" si="108"/>
        <v>0.34</v>
      </c>
      <c r="AD31" s="68">
        <f t="shared" si="108"/>
        <v>3.2</v>
      </c>
      <c r="AE31" s="68">
        <f t="shared" si="108"/>
        <v>0.28000000000000003</v>
      </c>
      <c r="AF31" s="68">
        <f t="shared" si="108"/>
        <v>0</v>
      </c>
      <c r="AG31" s="68">
        <f t="shared" si="108"/>
        <v>0</v>
      </c>
      <c r="AH31" s="68">
        <f t="shared" si="108"/>
        <v>437.59000000000003</v>
      </c>
      <c r="AI31" s="68">
        <f t="shared" si="108"/>
        <v>32.900000000000006</v>
      </c>
      <c r="AJ31" s="68">
        <f t="shared" si="108"/>
        <v>40.97</v>
      </c>
      <c r="AK31" s="68">
        <f t="shared" si="108"/>
        <v>1.0900000000000001</v>
      </c>
      <c r="AL31" s="68">
        <f t="shared" si="108"/>
        <v>8.1999999999999993</v>
      </c>
      <c r="AM31" s="68">
        <f t="shared" si="108"/>
        <v>0.88</v>
      </c>
      <c r="AN31" s="68">
        <f t="shared" ref="AN31:BA31" si="109">+AN29+AN30</f>
        <v>15</v>
      </c>
      <c r="AO31" s="68">
        <f t="shared" si="109"/>
        <v>0.6</v>
      </c>
      <c r="AP31" s="68">
        <f t="shared" si="109"/>
        <v>0</v>
      </c>
      <c r="AQ31" s="68">
        <f t="shared" si="109"/>
        <v>117.1</v>
      </c>
      <c r="AR31" s="68">
        <f t="shared" si="109"/>
        <v>99.03</v>
      </c>
      <c r="AS31" s="68">
        <f t="shared" si="109"/>
        <v>11.8</v>
      </c>
      <c r="AT31" s="68">
        <f t="shared" si="109"/>
        <v>0</v>
      </c>
      <c r="AU31" s="68">
        <f t="shared" si="109"/>
        <v>0</v>
      </c>
      <c r="AV31" s="68">
        <f t="shared" si="109"/>
        <v>0</v>
      </c>
      <c r="AW31" s="68">
        <f t="shared" si="109"/>
        <v>0</v>
      </c>
      <c r="AX31" s="68">
        <f t="shared" si="109"/>
        <v>0</v>
      </c>
      <c r="AY31" s="68">
        <f t="shared" si="109"/>
        <v>0</v>
      </c>
      <c r="AZ31" s="68">
        <f t="shared" si="109"/>
        <v>0</v>
      </c>
      <c r="BA31" s="68">
        <f t="shared" si="109"/>
        <v>0</v>
      </c>
    </row>
    <row r="32" spans="1:53" ht="20.100000000000001" customHeight="1">
      <c r="A32" s="14">
        <v>18</v>
      </c>
      <c r="B32" s="15" t="s">
        <v>27</v>
      </c>
      <c r="C32" s="16">
        <v>300</v>
      </c>
      <c r="D32" s="16">
        <v>100</v>
      </c>
      <c r="E32" s="18" t="e">
        <f>C32+D32+#REF!+#REF!</f>
        <v>#REF!</v>
      </c>
      <c r="F32" s="16">
        <v>0</v>
      </c>
      <c r="G32" s="24">
        <v>0</v>
      </c>
      <c r="H32" s="18" t="e">
        <f>F32+G32+#REF!</f>
        <v>#REF!</v>
      </c>
      <c r="I32" s="16">
        <v>0</v>
      </c>
      <c r="J32" s="16">
        <v>0</v>
      </c>
      <c r="K32" s="18">
        <f t="shared" si="0"/>
        <v>0</v>
      </c>
      <c r="L32" s="24">
        <v>40</v>
      </c>
      <c r="M32" s="24">
        <v>10</v>
      </c>
      <c r="N32" s="18">
        <f t="shared" si="38"/>
        <v>50</v>
      </c>
      <c r="O32" s="18">
        <f t="shared" ref="O32:P34" si="110">C32+F32+I32+L32</f>
        <v>340</v>
      </c>
      <c r="P32" s="19">
        <f t="shared" si="110"/>
        <v>110</v>
      </c>
      <c r="Q32" s="18">
        <f t="shared" si="3"/>
        <v>450</v>
      </c>
      <c r="R32" s="16">
        <v>84</v>
      </c>
      <c r="S32" s="16">
        <v>15</v>
      </c>
      <c r="T32" s="16">
        <v>0</v>
      </c>
      <c r="U32" s="16">
        <v>0</v>
      </c>
      <c r="V32" s="16">
        <v>0</v>
      </c>
      <c r="W32" s="16">
        <v>0</v>
      </c>
      <c r="X32" s="16">
        <v>3.75</v>
      </c>
      <c r="Y32" s="16">
        <v>1.5</v>
      </c>
      <c r="Z32" s="70">
        <f t="shared" si="12"/>
        <v>44.7</v>
      </c>
      <c r="AA32" s="70">
        <f t="shared" si="28"/>
        <v>6.94</v>
      </c>
      <c r="AB32" s="70">
        <f t="shared" si="13"/>
        <v>0</v>
      </c>
      <c r="AC32" s="70">
        <f t="shared" si="14"/>
        <v>0</v>
      </c>
      <c r="AD32" s="70">
        <f t="shared" si="15"/>
        <v>0</v>
      </c>
      <c r="AE32" s="70">
        <f t="shared" si="16"/>
        <v>0</v>
      </c>
      <c r="AF32" s="70">
        <v>0</v>
      </c>
      <c r="AG32" s="70">
        <v>0</v>
      </c>
      <c r="AH32" s="70">
        <f t="shared" si="4"/>
        <v>128.69999999999999</v>
      </c>
      <c r="AI32" s="70">
        <f t="shared" si="5"/>
        <v>21.94</v>
      </c>
      <c r="AJ32" s="70">
        <f t="shared" si="6"/>
        <v>0</v>
      </c>
      <c r="AK32" s="70">
        <f t="shared" si="7"/>
        <v>0</v>
      </c>
      <c r="AL32" s="70">
        <f t="shared" si="8"/>
        <v>0</v>
      </c>
      <c r="AM32" s="70">
        <f t="shared" si="9"/>
        <v>0</v>
      </c>
      <c r="AN32" s="70">
        <f t="shared" si="10"/>
        <v>3.75</v>
      </c>
      <c r="AO32" s="70">
        <f t="shared" si="11"/>
        <v>1.5</v>
      </c>
      <c r="AQ32" s="7">
        <f t="shared" si="17"/>
        <v>78.06</v>
      </c>
      <c r="AR32" s="7">
        <f t="shared" si="18"/>
        <v>0</v>
      </c>
      <c r="AS32" s="7">
        <f t="shared" si="19"/>
        <v>0</v>
      </c>
    </row>
    <row r="33" spans="1:53" ht="20.100000000000001" customHeight="1">
      <c r="A33" s="14">
        <v>19</v>
      </c>
      <c r="B33" s="15" t="s">
        <v>28</v>
      </c>
      <c r="C33" s="16">
        <v>250</v>
      </c>
      <c r="D33" s="16">
        <v>10</v>
      </c>
      <c r="E33" s="18" t="e">
        <f>C33+D33+#REF!+#REF!</f>
        <v>#REF!</v>
      </c>
      <c r="F33" s="16">
        <v>0</v>
      </c>
      <c r="G33" s="24">
        <v>0</v>
      </c>
      <c r="H33" s="18" t="e">
        <f>F33+G33+#REF!</f>
        <v>#REF!</v>
      </c>
      <c r="I33" s="16">
        <v>10</v>
      </c>
      <c r="J33" s="16">
        <v>0</v>
      </c>
      <c r="K33" s="18">
        <f t="shared" si="0"/>
        <v>10</v>
      </c>
      <c r="L33" s="24">
        <v>25</v>
      </c>
      <c r="M33" s="24">
        <v>0</v>
      </c>
      <c r="N33" s="18">
        <f t="shared" si="38"/>
        <v>25</v>
      </c>
      <c r="O33" s="18">
        <f t="shared" si="110"/>
        <v>285</v>
      </c>
      <c r="P33" s="19">
        <f t="shared" si="110"/>
        <v>10</v>
      </c>
      <c r="Q33" s="18">
        <f t="shared" si="3"/>
        <v>295</v>
      </c>
      <c r="R33" s="16">
        <v>48</v>
      </c>
      <c r="S33" s="16">
        <v>1.5</v>
      </c>
      <c r="T33" s="16">
        <v>0</v>
      </c>
      <c r="U33" s="16">
        <v>0</v>
      </c>
      <c r="V33" s="16">
        <v>2.5</v>
      </c>
      <c r="W33" s="16">
        <v>0</v>
      </c>
      <c r="X33" s="16">
        <v>5</v>
      </c>
      <c r="Y33" s="16">
        <v>0</v>
      </c>
      <c r="Z33" s="70">
        <f t="shared" si="12"/>
        <v>59.25</v>
      </c>
      <c r="AA33" s="70">
        <f t="shared" si="28"/>
        <v>0.67999999999999994</v>
      </c>
      <c r="AB33" s="70">
        <f t="shared" si="13"/>
        <v>0</v>
      </c>
      <c r="AC33" s="70">
        <f t="shared" si="14"/>
        <v>0</v>
      </c>
      <c r="AD33" s="70">
        <f t="shared" si="15"/>
        <v>1.6</v>
      </c>
      <c r="AE33" s="70">
        <f t="shared" si="16"/>
        <v>0</v>
      </c>
      <c r="AF33" s="70">
        <v>0</v>
      </c>
      <c r="AG33" s="70">
        <v>0</v>
      </c>
      <c r="AH33" s="70">
        <f t="shared" si="4"/>
        <v>107.25</v>
      </c>
      <c r="AI33" s="70">
        <f t="shared" si="5"/>
        <v>2.1799999999999997</v>
      </c>
      <c r="AJ33" s="70">
        <f t="shared" si="6"/>
        <v>0</v>
      </c>
      <c r="AK33" s="70">
        <f t="shared" si="7"/>
        <v>0</v>
      </c>
      <c r="AL33" s="70">
        <f t="shared" si="8"/>
        <v>4.0999999999999996</v>
      </c>
      <c r="AM33" s="70">
        <f t="shared" si="9"/>
        <v>0</v>
      </c>
      <c r="AN33" s="70">
        <f t="shared" si="10"/>
        <v>5</v>
      </c>
      <c r="AO33" s="70">
        <f t="shared" si="11"/>
        <v>0</v>
      </c>
      <c r="AQ33" s="7">
        <f t="shared" si="17"/>
        <v>7.82</v>
      </c>
      <c r="AR33" s="7">
        <f t="shared" si="18"/>
        <v>0</v>
      </c>
      <c r="AS33" s="7">
        <f t="shared" si="19"/>
        <v>5.9</v>
      </c>
    </row>
    <row r="34" spans="1:53" ht="20.100000000000001" customHeight="1">
      <c r="A34" s="14">
        <v>20</v>
      </c>
      <c r="B34" s="15" t="s">
        <v>29</v>
      </c>
      <c r="C34" s="16">
        <v>175</v>
      </c>
      <c r="D34" s="16">
        <v>10</v>
      </c>
      <c r="E34" s="18" t="e">
        <f>C34+D34+#REF!+#REF!</f>
        <v>#REF!</v>
      </c>
      <c r="F34" s="16">
        <v>60</v>
      </c>
      <c r="G34" s="24">
        <v>5</v>
      </c>
      <c r="H34" s="18" t="e">
        <f>F34+G34+#REF!</f>
        <v>#REF!</v>
      </c>
      <c r="I34" s="16">
        <v>10</v>
      </c>
      <c r="J34" s="16">
        <v>0</v>
      </c>
      <c r="K34" s="18">
        <f t="shared" si="0"/>
        <v>10</v>
      </c>
      <c r="L34" s="24">
        <v>20</v>
      </c>
      <c r="M34" s="24">
        <v>0</v>
      </c>
      <c r="N34" s="18">
        <f t="shared" si="38"/>
        <v>20</v>
      </c>
      <c r="O34" s="18">
        <f t="shared" si="110"/>
        <v>265</v>
      </c>
      <c r="P34" s="19">
        <f t="shared" si="110"/>
        <v>15</v>
      </c>
      <c r="Q34" s="18">
        <f t="shared" si="3"/>
        <v>280</v>
      </c>
      <c r="R34" s="16">
        <v>30</v>
      </c>
      <c r="S34" s="16">
        <v>1.5</v>
      </c>
      <c r="T34" s="16">
        <v>15</v>
      </c>
      <c r="U34" s="16">
        <v>0.75</v>
      </c>
      <c r="V34" s="16">
        <v>2.5</v>
      </c>
      <c r="W34" s="16">
        <v>0</v>
      </c>
      <c r="X34" s="16">
        <v>5</v>
      </c>
      <c r="Y34" s="16">
        <v>0</v>
      </c>
      <c r="Z34" s="70">
        <f t="shared" si="12"/>
        <v>45.08</v>
      </c>
      <c r="AA34" s="70">
        <f t="shared" si="28"/>
        <v>0.67999999999999994</v>
      </c>
      <c r="AB34" s="70">
        <f t="shared" si="13"/>
        <v>4.76</v>
      </c>
      <c r="AC34" s="70">
        <f t="shared" si="14"/>
        <v>0.34</v>
      </c>
      <c r="AD34" s="70">
        <f t="shared" si="15"/>
        <v>1.6</v>
      </c>
      <c r="AE34" s="70">
        <f t="shared" si="16"/>
        <v>0</v>
      </c>
      <c r="AF34" s="70">
        <v>0</v>
      </c>
      <c r="AG34" s="70">
        <v>0</v>
      </c>
      <c r="AH34" s="70">
        <f t="shared" si="4"/>
        <v>75.08</v>
      </c>
      <c r="AI34" s="70">
        <f t="shared" si="5"/>
        <v>2.1799999999999997</v>
      </c>
      <c r="AJ34" s="70">
        <f t="shared" si="6"/>
        <v>19.759999999999998</v>
      </c>
      <c r="AK34" s="70">
        <f t="shared" si="7"/>
        <v>1.0900000000000001</v>
      </c>
      <c r="AL34" s="70">
        <f t="shared" si="8"/>
        <v>4.0999999999999996</v>
      </c>
      <c r="AM34" s="70">
        <f t="shared" si="9"/>
        <v>0</v>
      </c>
      <c r="AN34" s="70">
        <f t="shared" si="10"/>
        <v>5</v>
      </c>
      <c r="AO34" s="70">
        <f t="shared" si="11"/>
        <v>0</v>
      </c>
      <c r="AQ34" s="7">
        <f>ROUND(D34-AI34,2)</f>
        <v>7.82</v>
      </c>
      <c r="AR34" s="7">
        <f t="shared" si="18"/>
        <v>40.24</v>
      </c>
      <c r="AS34" s="7">
        <f t="shared" si="19"/>
        <v>5.9</v>
      </c>
    </row>
    <row r="35" spans="1:53" s="5" customFormat="1" ht="19.5" customHeight="1">
      <c r="A35" s="66"/>
      <c r="B35" s="67" t="s">
        <v>28</v>
      </c>
      <c r="C35" s="68">
        <f>+C33+C34</f>
        <v>425</v>
      </c>
      <c r="D35" s="68">
        <f t="shared" ref="D35:G35" si="111">+D33+D34</f>
        <v>20</v>
      </c>
      <c r="E35" s="68" t="e">
        <f t="shared" si="111"/>
        <v>#REF!</v>
      </c>
      <c r="F35" s="68">
        <f t="shared" si="111"/>
        <v>60</v>
      </c>
      <c r="G35" s="68">
        <f t="shared" si="111"/>
        <v>5</v>
      </c>
      <c r="H35" s="68" t="e">
        <f t="shared" ref="H35" si="112">+H33+H34</f>
        <v>#REF!</v>
      </c>
      <c r="I35" s="68">
        <f t="shared" ref="I35" si="113">+I33+I34</f>
        <v>20</v>
      </c>
      <c r="J35" s="68">
        <f t="shared" ref="J35:K35" si="114">+J33+J34</f>
        <v>0</v>
      </c>
      <c r="K35" s="68">
        <f t="shared" si="114"/>
        <v>20</v>
      </c>
      <c r="L35" s="68">
        <f t="shared" ref="L35" si="115">+L33+L34</f>
        <v>45</v>
      </c>
      <c r="M35" s="68">
        <f>+M33+M34</f>
        <v>0</v>
      </c>
      <c r="N35" s="68">
        <f t="shared" ref="N35" si="116">+N33+N34</f>
        <v>45</v>
      </c>
      <c r="O35" s="68">
        <f t="shared" ref="O35" si="117">+O33+O34</f>
        <v>550</v>
      </c>
      <c r="P35" s="68">
        <f>+P33+P34</f>
        <v>25</v>
      </c>
      <c r="Q35" s="68">
        <f t="shared" ref="Q35" si="118">+Q33+Q34</f>
        <v>575</v>
      </c>
      <c r="R35" s="68">
        <f t="shared" ref="R35" si="119">+R33+R34</f>
        <v>78</v>
      </c>
      <c r="S35" s="68">
        <f>+S33+S34</f>
        <v>3</v>
      </c>
      <c r="T35" s="68">
        <f t="shared" ref="T35" si="120">+T33+T34</f>
        <v>15</v>
      </c>
      <c r="U35" s="68">
        <f t="shared" ref="U35" si="121">+U33+U34</f>
        <v>0.75</v>
      </c>
      <c r="V35" s="68">
        <f t="shared" ref="V35" si="122">+V33+V34</f>
        <v>5</v>
      </c>
      <c r="W35" s="68">
        <f>+W33+W34</f>
        <v>0</v>
      </c>
      <c r="X35" s="68">
        <f t="shared" ref="X35:Z35" si="123">+X33+X34</f>
        <v>10</v>
      </c>
      <c r="Y35" s="68">
        <f t="shared" si="123"/>
        <v>0</v>
      </c>
      <c r="Z35" s="68">
        <f t="shared" si="123"/>
        <v>104.33</v>
      </c>
      <c r="AA35" s="68">
        <f t="shared" ref="AA35" si="124">+AA33+AA34</f>
        <v>1.3599999999999999</v>
      </c>
      <c r="AB35" s="68">
        <f t="shared" ref="AB35" si="125">+AB33+AB34</f>
        <v>4.76</v>
      </c>
      <c r="AC35" s="68">
        <f t="shared" ref="AC35" si="126">+AC33+AC34</f>
        <v>0.34</v>
      </c>
      <c r="AD35" s="68">
        <f t="shared" ref="AD35" si="127">+AD33+AD34</f>
        <v>3.2</v>
      </c>
      <c r="AE35" s="68">
        <f t="shared" ref="AE35" si="128">+AE33+AE34</f>
        <v>0</v>
      </c>
      <c r="AF35" s="68">
        <f t="shared" ref="AF35:AH35" si="129">+AF33+AF34</f>
        <v>0</v>
      </c>
      <c r="AG35" s="68">
        <f t="shared" si="129"/>
        <v>0</v>
      </c>
      <c r="AH35" s="68">
        <f t="shared" si="129"/>
        <v>182.32999999999998</v>
      </c>
      <c r="AI35" s="68">
        <f t="shared" ref="AI35" si="130">+AI33+AI34</f>
        <v>4.3599999999999994</v>
      </c>
      <c r="AJ35" s="68">
        <f>+AJ33+AJ34</f>
        <v>19.759999999999998</v>
      </c>
      <c r="AK35" s="68">
        <f t="shared" ref="AK35" si="131">+AK33+AK34</f>
        <v>1.0900000000000001</v>
      </c>
      <c r="AL35" s="68">
        <f t="shared" ref="AL35:AV35" si="132">+AL33+AL34</f>
        <v>8.1999999999999993</v>
      </c>
      <c r="AM35" s="68">
        <f t="shared" si="132"/>
        <v>0</v>
      </c>
      <c r="AN35" s="68">
        <f t="shared" si="132"/>
        <v>10</v>
      </c>
      <c r="AO35" s="68">
        <f t="shared" si="132"/>
        <v>0</v>
      </c>
      <c r="AP35" s="68">
        <f t="shared" si="132"/>
        <v>0</v>
      </c>
      <c r="AQ35" s="68">
        <f t="shared" si="132"/>
        <v>15.64</v>
      </c>
      <c r="AR35" s="68">
        <f t="shared" si="132"/>
        <v>40.24</v>
      </c>
      <c r="AS35" s="68">
        <f t="shared" si="132"/>
        <v>11.8</v>
      </c>
      <c r="AT35" s="68">
        <f t="shared" si="132"/>
        <v>0</v>
      </c>
      <c r="AU35" s="68">
        <f t="shared" si="132"/>
        <v>0</v>
      </c>
      <c r="AV35" s="68">
        <f t="shared" si="132"/>
        <v>0</v>
      </c>
    </row>
    <row r="36" spans="1:53" ht="20.100000000000001" customHeight="1">
      <c r="A36" s="14">
        <v>21</v>
      </c>
      <c r="B36" s="15" t="s">
        <v>30</v>
      </c>
      <c r="C36" s="16">
        <v>350</v>
      </c>
      <c r="D36" s="16">
        <v>125</v>
      </c>
      <c r="E36" s="18" t="e">
        <f>C36+D36+#REF!+#REF!</f>
        <v>#REF!</v>
      </c>
      <c r="F36" s="16">
        <v>300</v>
      </c>
      <c r="G36" s="24">
        <v>100</v>
      </c>
      <c r="H36" s="18" t="e">
        <f>F36+G36+#REF!</f>
        <v>#REF!</v>
      </c>
      <c r="I36" s="16">
        <v>20</v>
      </c>
      <c r="J36" s="16">
        <v>10</v>
      </c>
      <c r="K36" s="18">
        <f t="shared" si="0"/>
        <v>30</v>
      </c>
      <c r="L36" s="24">
        <v>40</v>
      </c>
      <c r="M36" s="24">
        <v>2</v>
      </c>
      <c r="N36" s="18">
        <f t="shared" si="38"/>
        <v>42</v>
      </c>
      <c r="O36" s="18">
        <f t="shared" ref="O36:P39" si="133">C36+F36+I36+L36</f>
        <v>710</v>
      </c>
      <c r="P36" s="19">
        <f t="shared" si="133"/>
        <v>237</v>
      </c>
      <c r="Q36" s="18">
        <f t="shared" si="3"/>
        <v>947</v>
      </c>
      <c r="R36" s="16">
        <v>144</v>
      </c>
      <c r="S36" s="16">
        <v>18.75</v>
      </c>
      <c r="T36" s="16">
        <v>75</v>
      </c>
      <c r="U36" s="16">
        <v>15</v>
      </c>
      <c r="V36" s="16">
        <v>5</v>
      </c>
      <c r="W36" s="16">
        <v>1.5</v>
      </c>
      <c r="X36" s="16">
        <v>3.75</v>
      </c>
      <c r="Y36" s="16">
        <v>0.3</v>
      </c>
      <c r="Z36" s="70">
        <f t="shared" si="12"/>
        <v>6.15</v>
      </c>
      <c r="AA36" s="70">
        <f t="shared" si="28"/>
        <v>8.68</v>
      </c>
      <c r="AB36" s="70">
        <f t="shared" si="13"/>
        <v>23.82</v>
      </c>
      <c r="AC36" s="70">
        <f t="shared" si="14"/>
        <v>6.85</v>
      </c>
      <c r="AD36" s="70">
        <f t="shared" si="15"/>
        <v>3.2</v>
      </c>
      <c r="AE36" s="70">
        <f t="shared" si="16"/>
        <v>0.69</v>
      </c>
      <c r="AF36" s="70">
        <v>0</v>
      </c>
      <c r="AG36" s="70">
        <v>0</v>
      </c>
      <c r="AH36" s="70">
        <f t="shared" si="4"/>
        <v>150.15</v>
      </c>
      <c r="AI36" s="70">
        <f t="shared" si="5"/>
        <v>27.43</v>
      </c>
      <c r="AJ36" s="70">
        <f t="shared" si="6"/>
        <v>98.82</v>
      </c>
      <c r="AK36" s="70">
        <f t="shared" si="7"/>
        <v>21.85</v>
      </c>
      <c r="AL36" s="70">
        <f t="shared" si="8"/>
        <v>8.1999999999999993</v>
      </c>
      <c r="AM36" s="70">
        <f t="shared" si="9"/>
        <v>2.19</v>
      </c>
      <c r="AN36" s="70">
        <f t="shared" si="10"/>
        <v>3.75</v>
      </c>
      <c r="AO36" s="70">
        <f t="shared" si="11"/>
        <v>0.3</v>
      </c>
      <c r="AQ36" s="7">
        <f t="shared" si="17"/>
        <v>97.57</v>
      </c>
      <c r="AR36" s="7">
        <f t="shared" si="18"/>
        <v>201.18</v>
      </c>
      <c r="AS36" s="7">
        <f t="shared" si="19"/>
        <v>11.8</v>
      </c>
    </row>
    <row r="37" spans="1:53" ht="20.100000000000001" customHeight="1">
      <c r="A37" s="14">
        <v>22</v>
      </c>
      <c r="B37" s="15" t="s">
        <v>31</v>
      </c>
      <c r="C37" s="16">
        <v>325</v>
      </c>
      <c r="D37" s="16">
        <v>100</v>
      </c>
      <c r="E37" s="18" t="e">
        <f>C37+D37+#REF!+#REF!</f>
        <v>#REF!</v>
      </c>
      <c r="F37" s="16">
        <v>0</v>
      </c>
      <c r="G37" s="24">
        <v>0</v>
      </c>
      <c r="H37" s="18" t="e">
        <f>F37+G37+#REF!</f>
        <v>#REF!</v>
      </c>
      <c r="I37" s="16">
        <v>5</v>
      </c>
      <c r="J37" s="16">
        <v>3</v>
      </c>
      <c r="K37" s="18">
        <f t="shared" si="0"/>
        <v>8</v>
      </c>
      <c r="L37" s="24">
        <v>70</v>
      </c>
      <c r="M37" s="24">
        <v>5</v>
      </c>
      <c r="N37" s="18">
        <f t="shared" si="38"/>
        <v>75</v>
      </c>
      <c r="O37" s="18">
        <f t="shared" si="133"/>
        <v>400</v>
      </c>
      <c r="P37" s="19">
        <f t="shared" si="133"/>
        <v>108</v>
      </c>
      <c r="Q37" s="18">
        <f t="shared" si="3"/>
        <v>508</v>
      </c>
      <c r="R37" s="16">
        <v>108</v>
      </c>
      <c r="S37" s="16">
        <v>15</v>
      </c>
      <c r="T37" s="16">
        <v>0</v>
      </c>
      <c r="U37" s="16">
        <v>0</v>
      </c>
      <c r="V37" s="16">
        <v>1.25</v>
      </c>
      <c r="W37" s="16">
        <v>0.45</v>
      </c>
      <c r="X37" s="16">
        <v>3.75</v>
      </c>
      <c r="Y37" s="16">
        <v>0.75</v>
      </c>
      <c r="Z37" s="70">
        <f t="shared" si="12"/>
        <v>31.43</v>
      </c>
      <c r="AA37" s="70">
        <f t="shared" si="28"/>
        <v>6.94</v>
      </c>
      <c r="AB37" s="70">
        <f t="shared" si="13"/>
        <v>0</v>
      </c>
      <c r="AC37" s="70">
        <f t="shared" si="14"/>
        <v>0</v>
      </c>
      <c r="AD37" s="70">
        <f t="shared" si="15"/>
        <v>0.8</v>
      </c>
      <c r="AE37" s="70">
        <f t="shared" si="16"/>
        <v>0.21</v>
      </c>
      <c r="AF37" s="70">
        <v>0</v>
      </c>
      <c r="AG37" s="70">
        <v>0</v>
      </c>
      <c r="AH37" s="70">
        <f t="shared" si="4"/>
        <v>139.43</v>
      </c>
      <c r="AI37" s="70">
        <f t="shared" si="5"/>
        <v>21.94</v>
      </c>
      <c r="AJ37" s="70">
        <f t="shared" si="6"/>
        <v>0</v>
      </c>
      <c r="AK37" s="70">
        <f t="shared" si="7"/>
        <v>0</v>
      </c>
      <c r="AL37" s="70">
        <f t="shared" si="8"/>
        <v>2.0499999999999998</v>
      </c>
      <c r="AM37" s="70">
        <f t="shared" si="9"/>
        <v>0.66</v>
      </c>
      <c r="AN37" s="70">
        <f t="shared" si="10"/>
        <v>3.75</v>
      </c>
      <c r="AO37" s="70">
        <f t="shared" si="11"/>
        <v>0.75</v>
      </c>
      <c r="AQ37" s="7">
        <f t="shared" si="17"/>
        <v>78.06</v>
      </c>
      <c r="AR37" s="7">
        <f t="shared" si="18"/>
        <v>0</v>
      </c>
      <c r="AS37" s="7">
        <f t="shared" si="19"/>
        <v>2.95</v>
      </c>
    </row>
    <row r="38" spans="1:53" ht="20.100000000000001" customHeight="1">
      <c r="A38" s="14">
        <v>23</v>
      </c>
      <c r="B38" s="15" t="s">
        <v>32</v>
      </c>
      <c r="C38" s="16">
        <v>290</v>
      </c>
      <c r="D38" s="16">
        <v>100</v>
      </c>
      <c r="E38" s="18" t="e">
        <f>C38+D38+#REF!+#REF!</f>
        <v>#REF!</v>
      </c>
      <c r="F38" s="16">
        <v>0</v>
      </c>
      <c r="G38" s="24">
        <v>10</v>
      </c>
      <c r="H38" s="18" t="e">
        <f>F38+G38+#REF!</f>
        <v>#REF!</v>
      </c>
      <c r="I38" s="16">
        <v>10</v>
      </c>
      <c r="J38" s="16">
        <v>0</v>
      </c>
      <c r="K38" s="18">
        <f t="shared" si="0"/>
        <v>10</v>
      </c>
      <c r="L38" s="24">
        <v>25</v>
      </c>
      <c r="M38" s="24">
        <v>0</v>
      </c>
      <c r="N38" s="18">
        <f t="shared" si="38"/>
        <v>25</v>
      </c>
      <c r="O38" s="18">
        <f t="shared" si="133"/>
        <v>325</v>
      </c>
      <c r="P38" s="19">
        <f t="shared" si="133"/>
        <v>110</v>
      </c>
      <c r="Q38" s="18">
        <f t="shared" si="3"/>
        <v>435</v>
      </c>
      <c r="R38" s="16">
        <v>60</v>
      </c>
      <c r="S38" s="16">
        <v>15</v>
      </c>
      <c r="T38" s="16">
        <v>0</v>
      </c>
      <c r="U38" s="16">
        <v>1.5</v>
      </c>
      <c r="V38" s="16">
        <v>2.5</v>
      </c>
      <c r="W38" s="16">
        <v>0</v>
      </c>
      <c r="X38" s="16">
        <v>3.75</v>
      </c>
      <c r="Y38" s="16">
        <v>0</v>
      </c>
      <c r="Z38" s="70">
        <f>ROUND(C38*42.9%-R38,2)+0.04</f>
        <v>64.45</v>
      </c>
      <c r="AA38" s="70">
        <f t="shared" si="28"/>
        <v>6.94</v>
      </c>
      <c r="AB38" s="70">
        <f t="shared" si="13"/>
        <v>0</v>
      </c>
      <c r="AC38" s="70">
        <f t="shared" si="14"/>
        <v>0.69</v>
      </c>
      <c r="AD38" s="70">
        <f t="shared" si="15"/>
        <v>1.6</v>
      </c>
      <c r="AE38" s="70">
        <f t="shared" si="16"/>
        <v>0</v>
      </c>
      <c r="AF38" s="70">
        <v>0</v>
      </c>
      <c r="AG38" s="70">
        <v>0</v>
      </c>
      <c r="AH38" s="70">
        <f t="shared" si="4"/>
        <v>124.45</v>
      </c>
      <c r="AI38" s="70">
        <f t="shared" si="5"/>
        <v>21.94</v>
      </c>
      <c r="AJ38" s="70">
        <f t="shared" si="6"/>
        <v>0</v>
      </c>
      <c r="AK38" s="70">
        <f t="shared" si="7"/>
        <v>2.19</v>
      </c>
      <c r="AL38" s="70">
        <f t="shared" si="8"/>
        <v>4.0999999999999996</v>
      </c>
      <c r="AM38" s="70">
        <f t="shared" si="9"/>
        <v>0</v>
      </c>
      <c r="AN38" s="70">
        <f t="shared" si="10"/>
        <v>3.75</v>
      </c>
      <c r="AO38" s="70">
        <f t="shared" si="11"/>
        <v>0</v>
      </c>
      <c r="AQ38" s="7">
        <f t="shared" si="17"/>
        <v>78.06</v>
      </c>
      <c r="AR38" s="7">
        <f t="shared" si="18"/>
        <v>0</v>
      </c>
      <c r="AS38" s="7">
        <f t="shared" si="19"/>
        <v>5.9</v>
      </c>
    </row>
    <row r="39" spans="1:53" ht="20.100000000000001" customHeight="1">
      <c r="A39" s="14">
        <v>24</v>
      </c>
      <c r="B39" s="15" t="s">
        <v>33</v>
      </c>
      <c r="C39" s="16">
        <v>150</v>
      </c>
      <c r="D39" s="16">
        <v>0</v>
      </c>
      <c r="E39" s="18" t="e">
        <f>C39+D39+#REF!+#REF!</f>
        <v>#REF!</v>
      </c>
      <c r="F39" s="16">
        <v>60</v>
      </c>
      <c r="G39" s="24">
        <v>10</v>
      </c>
      <c r="H39" s="18" t="e">
        <f>F39+G39+#REF!</f>
        <v>#REF!</v>
      </c>
      <c r="I39" s="16">
        <v>10</v>
      </c>
      <c r="J39" s="16">
        <v>0</v>
      </c>
      <c r="K39" s="18">
        <f t="shared" si="0"/>
        <v>10</v>
      </c>
      <c r="L39" s="24">
        <v>20</v>
      </c>
      <c r="M39" s="24">
        <v>0</v>
      </c>
      <c r="N39" s="18">
        <f t="shared" si="38"/>
        <v>20</v>
      </c>
      <c r="O39" s="18">
        <f t="shared" si="133"/>
        <v>240</v>
      </c>
      <c r="P39" s="19">
        <f t="shared" si="133"/>
        <v>10</v>
      </c>
      <c r="Q39" s="18">
        <f t="shared" si="3"/>
        <v>250</v>
      </c>
      <c r="R39" s="16">
        <v>21.6</v>
      </c>
      <c r="S39" s="16">
        <v>0</v>
      </c>
      <c r="T39" s="16">
        <v>15</v>
      </c>
      <c r="U39" s="16">
        <v>1.5</v>
      </c>
      <c r="V39" s="16">
        <v>2.5</v>
      </c>
      <c r="W39" s="16">
        <v>0</v>
      </c>
      <c r="X39" s="16">
        <v>5</v>
      </c>
      <c r="Y39" s="16">
        <v>0</v>
      </c>
      <c r="Z39" s="70">
        <f t="shared" si="12"/>
        <v>42.75</v>
      </c>
      <c r="AA39" s="70">
        <f>ROUND(D39*21.96%-S39,2)</f>
        <v>0</v>
      </c>
      <c r="AB39" s="70">
        <f t="shared" si="13"/>
        <v>4.76</v>
      </c>
      <c r="AC39" s="70">
        <f t="shared" si="14"/>
        <v>0.69</v>
      </c>
      <c r="AD39" s="70">
        <f t="shared" si="15"/>
        <v>1.6</v>
      </c>
      <c r="AE39" s="70">
        <f t="shared" si="16"/>
        <v>0</v>
      </c>
      <c r="AF39" s="70">
        <v>0</v>
      </c>
      <c r="AG39" s="70">
        <v>0</v>
      </c>
      <c r="AH39" s="70">
        <f t="shared" si="4"/>
        <v>64.349999999999994</v>
      </c>
      <c r="AI39" s="70">
        <f t="shared" si="5"/>
        <v>0</v>
      </c>
      <c r="AJ39" s="70">
        <f t="shared" si="6"/>
        <v>19.759999999999998</v>
      </c>
      <c r="AK39" s="70">
        <f t="shared" si="7"/>
        <v>2.19</v>
      </c>
      <c r="AL39" s="70">
        <f t="shared" si="8"/>
        <v>4.0999999999999996</v>
      </c>
      <c r="AM39" s="70">
        <f t="shared" si="9"/>
        <v>0</v>
      </c>
      <c r="AN39" s="70">
        <f t="shared" si="10"/>
        <v>5</v>
      </c>
      <c r="AO39" s="70">
        <f t="shared" si="11"/>
        <v>0</v>
      </c>
      <c r="AQ39" s="7">
        <f t="shared" si="17"/>
        <v>0</v>
      </c>
      <c r="AR39" s="7">
        <f t="shared" si="18"/>
        <v>40.24</v>
      </c>
      <c r="AS39" s="7">
        <f t="shared" si="19"/>
        <v>5.9</v>
      </c>
    </row>
    <row r="40" spans="1:53" s="5" customFormat="1" ht="20.100000000000001" customHeight="1">
      <c r="A40" s="66"/>
      <c r="B40" s="67" t="s">
        <v>32</v>
      </c>
      <c r="C40" s="68">
        <f>+C38+C39</f>
        <v>440</v>
      </c>
      <c r="D40" s="68">
        <f t="shared" ref="D40:E40" si="134">+D38+D39</f>
        <v>100</v>
      </c>
      <c r="E40" s="68" t="e">
        <f t="shared" si="134"/>
        <v>#REF!</v>
      </c>
      <c r="F40" s="68">
        <f>+F38+F39</f>
        <v>60</v>
      </c>
      <c r="G40" s="68">
        <f t="shared" ref="G40" si="135">+G38+G39</f>
        <v>20</v>
      </c>
      <c r="H40" s="68" t="e">
        <f t="shared" ref="H40:I40" si="136">+H38+H39</f>
        <v>#REF!</v>
      </c>
      <c r="I40" s="68">
        <f t="shared" si="136"/>
        <v>20</v>
      </c>
      <c r="J40" s="68">
        <f t="shared" ref="J40" si="137">+J38+J39</f>
        <v>0</v>
      </c>
      <c r="K40" s="68">
        <f t="shared" ref="K40:L40" si="138">+K38+K39</f>
        <v>20</v>
      </c>
      <c r="L40" s="68">
        <f t="shared" si="138"/>
        <v>45</v>
      </c>
      <c r="M40" s="68">
        <f t="shared" ref="M40" si="139">+M38+M39</f>
        <v>0</v>
      </c>
      <c r="N40" s="68">
        <f t="shared" ref="N40:O40" si="140">+N38+N39</f>
        <v>45</v>
      </c>
      <c r="O40" s="68">
        <f t="shared" si="140"/>
        <v>565</v>
      </c>
      <c r="P40" s="68">
        <f t="shared" ref="P40" si="141">+P38+P39</f>
        <v>120</v>
      </c>
      <c r="Q40" s="68">
        <f>+Q38+Q39</f>
        <v>685</v>
      </c>
      <c r="R40" s="68">
        <f t="shared" ref="R40:Z40" si="142">+R38+R39</f>
        <v>81.599999999999994</v>
      </c>
      <c r="S40" s="68">
        <f t="shared" si="142"/>
        <v>15</v>
      </c>
      <c r="T40" s="68">
        <f t="shared" si="142"/>
        <v>15</v>
      </c>
      <c r="U40" s="68">
        <f t="shared" si="142"/>
        <v>3</v>
      </c>
      <c r="V40" s="68">
        <f t="shared" si="142"/>
        <v>5</v>
      </c>
      <c r="W40" s="68">
        <f t="shared" si="142"/>
        <v>0</v>
      </c>
      <c r="X40" s="68">
        <f t="shared" si="142"/>
        <v>8.75</v>
      </c>
      <c r="Y40" s="68">
        <f t="shared" si="142"/>
        <v>0</v>
      </c>
      <c r="Z40" s="68">
        <f t="shared" si="142"/>
        <v>107.2</v>
      </c>
      <c r="AA40" s="68">
        <f t="shared" ref="AA40" si="143">+AA38+AA39</f>
        <v>6.94</v>
      </c>
      <c r="AB40" s="68">
        <f t="shared" ref="AB40" si="144">+AB38+AB39</f>
        <v>4.76</v>
      </c>
      <c r="AC40" s="68">
        <f t="shared" ref="AC40" si="145">+AC38+AC39</f>
        <v>1.38</v>
      </c>
      <c r="AD40" s="68">
        <f t="shared" ref="AD40" si="146">+AD38+AD39</f>
        <v>3.2</v>
      </c>
      <c r="AE40" s="68">
        <f t="shared" ref="AE40" si="147">+AE38+AE39</f>
        <v>0</v>
      </c>
      <c r="AF40" s="68">
        <f t="shared" ref="AF40:AH40" si="148">+AF38+AF39</f>
        <v>0</v>
      </c>
      <c r="AG40" s="68">
        <f t="shared" si="148"/>
        <v>0</v>
      </c>
      <c r="AH40" s="68">
        <f t="shared" si="148"/>
        <v>188.8</v>
      </c>
      <c r="AI40" s="68">
        <f t="shared" ref="AI40" si="149">+AI38+AI39</f>
        <v>21.94</v>
      </c>
      <c r="AJ40" s="68">
        <f t="shared" ref="AJ40" si="150">+AJ38+AJ39</f>
        <v>19.759999999999998</v>
      </c>
      <c r="AK40" s="68">
        <f t="shared" ref="AK40:AZ40" si="151">+AK38+AK39</f>
        <v>4.38</v>
      </c>
      <c r="AL40" s="68">
        <f t="shared" si="151"/>
        <v>8.1999999999999993</v>
      </c>
      <c r="AM40" s="68">
        <f t="shared" si="151"/>
        <v>0</v>
      </c>
      <c r="AN40" s="68">
        <f t="shared" si="151"/>
        <v>8.75</v>
      </c>
      <c r="AO40" s="68">
        <f t="shared" si="151"/>
        <v>0</v>
      </c>
      <c r="AP40" s="68">
        <f t="shared" si="151"/>
        <v>0</v>
      </c>
      <c r="AQ40" s="68">
        <f t="shared" si="151"/>
        <v>78.06</v>
      </c>
      <c r="AR40" s="68">
        <f t="shared" si="151"/>
        <v>40.24</v>
      </c>
      <c r="AS40" s="68">
        <f t="shared" si="151"/>
        <v>11.8</v>
      </c>
      <c r="AT40" s="68">
        <f t="shared" si="151"/>
        <v>0</v>
      </c>
      <c r="AU40" s="68">
        <f t="shared" si="151"/>
        <v>0</v>
      </c>
      <c r="AV40" s="68">
        <f t="shared" si="151"/>
        <v>0</v>
      </c>
      <c r="AW40" s="68">
        <f t="shared" si="151"/>
        <v>0</v>
      </c>
      <c r="AX40" s="68">
        <f t="shared" si="151"/>
        <v>0</v>
      </c>
      <c r="AY40" s="68">
        <f t="shared" si="151"/>
        <v>0</v>
      </c>
      <c r="AZ40" s="68">
        <f t="shared" si="151"/>
        <v>0</v>
      </c>
    </row>
    <row r="41" spans="1:53" ht="20.100000000000001" customHeight="1">
      <c r="A41" s="14">
        <v>25</v>
      </c>
      <c r="B41" s="15" t="s">
        <v>34</v>
      </c>
      <c r="C41" s="16">
        <v>350</v>
      </c>
      <c r="D41" s="16">
        <v>150</v>
      </c>
      <c r="E41" s="18" t="e">
        <f>C41+D41+#REF!+#REF!</f>
        <v>#REF!</v>
      </c>
      <c r="F41" s="16">
        <v>50</v>
      </c>
      <c r="G41" s="24">
        <v>0</v>
      </c>
      <c r="H41" s="18" t="e">
        <f>F41+G41+#REF!</f>
        <v>#REF!</v>
      </c>
      <c r="I41" s="16">
        <v>10</v>
      </c>
      <c r="J41" s="16">
        <v>0</v>
      </c>
      <c r="K41" s="18">
        <f t="shared" si="0"/>
        <v>10</v>
      </c>
      <c r="L41" s="24">
        <v>35</v>
      </c>
      <c r="M41" s="24">
        <v>0</v>
      </c>
      <c r="N41" s="18">
        <f t="shared" si="38"/>
        <v>35</v>
      </c>
      <c r="O41" s="18">
        <f>C41+F41+I41+L41</f>
        <v>445</v>
      </c>
      <c r="P41" s="19">
        <f>D41+G41+J41+M41</f>
        <v>150</v>
      </c>
      <c r="Q41" s="18">
        <f t="shared" si="3"/>
        <v>595</v>
      </c>
      <c r="R41" s="16">
        <v>72</v>
      </c>
      <c r="S41" s="16">
        <v>22.5</v>
      </c>
      <c r="T41" s="16">
        <v>12.5</v>
      </c>
      <c r="U41" s="16">
        <v>0</v>
      </c>
      <c r="V41" s="16">
        <v>1.25</v>
      </c>
      <c r="W41" s="16">
        <v>0</v>
      </c>
      <c r="X41" s="16">
        <v>2.5</v>
      </c>
      <c r="Y41" s="16">
        <v>0</v>
      </c>
      <c r="Z41" s="70">
        <f t="shared" si="12"/>
        <v>78.150000000000006</v>
      </c>
      <c r="AA41" s="70">
        <f t="shared" si="28"/>
        <v>10.42</v>
      </c>
      <c r="AB41" s="70">
        <f t="shared" si="13"/>
        <v>3.97</v>
      </c>
      <c r="AC41" s="70">
        <f t="shared" si="14"/>
        <v>0</v>
      </c>
      <c r="AD41" s="70">
        <f t="shared" si="15"/>
        <v>2.85</v>
      </c>
      <c r="AE41" s="70">
        <f t="shared" si="16"/>
        <v>0</v>
      </c>
      <c r="AF41" s="70">
        <v>0</v>
      </c>
      <c r="AG41" s="70">
        <v>0</v>
      </c>
      <c r="AH41" s="70">
        <f t="shared" si="4"/>
        <v>150.15</v>
      </c>
      <c r="AI41" s="70">
        <f t="shared" si="5"/>
        <v>32.92</v>
      </c>
      <c r="AJ41" s="70">
        <f t="shared" si="6"/>
        <v>16.47</v>
      </c>
      <c r="AK41" s="70">
        <f t="shared" si="7"/>
        <v>0</v>
      </c>
      <c r="AL41" s="70">
        <f t="shared" si="8"/>
        <v>4.0999999999999996</v>
      </c>
      <c r="AM41" s="70">
        <f t="shared" si="9"/>
        <v>0</v>
      </c>
      <c r="AN41" s="70">
        <f t="shared" si="10"/>
        <v>2.5</v>
      </c>
      <c r="AO41" s="70">
        <f t="shared" si="11"/>
        <v>0</v>
      </c>
      <c r="AQ41" s="7">
        <f t="shared" si="17"/>
        <v>117.08</v>
      </c>
      <c r="AR41" s="7">
        <f t="shared" si="18"/>
        <v>33.53</v>
      </c>
      <c r="AS41" s="7">
        <f t="shared" si="19"/>
        <v>5.9</v>
      </c>
    </row>
    <row r="42" spans="1:53" ht="20.100000000000001" customHeight="1">
      <c r="A42" s="14">
        <v>26</v>
      </c>
      <c r="B42" s="15" t="s">
        <v>35</v>
      </c>
      <c r="C42" s="16">
        <v>265</v>
      </c>
      <c r="D42" s="16">
        <v>10</v>
      </c>
      <c r="E42" s="18" t="e">
        <f>C42+D42+#REF!+#REF!</f>
        <v>#REF!</v>
      </c>
      <c r="F42" s="16">
        <v>100</v>
      </c>
      <c r="G42" s="24">
        <v>50</v>
      </c>
      <c r="H42" s="18" t="e">
        <f>F42+G42+#REF!</f>
        <v>#REF!</v>
      </c>
      <c r="I42" s="16">
        <v>10</v>
      </c>
      <c r="J42" s="16">
        <v>0</v>
      </c>
      <c r="K42" s="18">
        <f t="shared" si="0"/>
        <v>10</v>
      </c>
      <c r="L42" s="24">
        <v>15</v>
      </c>
      <c r="M42" s="24">
        <v>0</v>
      </c>
      <c r="N42" s="18">
        <f t="shared" si="38"/>
        <v>15</v>
      </c>
      <c r="O42" s="18">
        <f>C42+F42+I42+L42</f>
        <v>390</v>
      </c>
      <c r="P42" s="19">
        <f>D42+G42+J42+M42</f>
        <v>60</v>
      </c>
      <c r="Q42" s="18">
        <f t="shared" si="3"/>
        <v>450</v>
      </c>
      <c r="R42" s="16">
        <v>16.8</v>
      </c>
      <c r="S42" s="16">
        <v>1.5</v>
      </c>
      <c r="T42" s="16">
        <v>25</v>
      </c>
      <c r="U42" s="16">
        <v>7.5</v>
      </c>
      <c r="V42" s="16">
        <v>2.5</v>
      </c>
      <c r="W42" s="16">
        <v>0</v>
      </c>
      <c r="X42" s="16">
        <v>2.5</v>
      </c>
      <c r="Y42" s="16">
        <v>0</v>
      </c>
      <c r="Z42" s="70">
        <f>ROUND(C42*42.9%-R42,2)+0.05</f>
        <v>96.94</v>
      </c>
      <c r="AA42" s="70">
        <f t="shared" si="28"/>
        <v>0.67999999999999994</v>
      </c>
      <c r="AB42" s="70">
        <f t="shared" si="13"/>
        <v>7.94</v>
      </c>
      <c r="AC42" s="70">
        <f t="shared" si="14"/>
        <v>3.43</v>
      </c>
      <c r="AD42" s="70">
        <f t="shared" si="15"/>
        <v>1.6</v>
      </c>
      <c r="AE42" s="70">
        <f t="shared" si="16"/>
        <v>0</v>
      </c>
      <c r="AF42" s="70">
        <v>0</v>
      </c>
      <c r="AG42" s="70">
        <v>0</v>
      </c>
      <c r="AH42" s="70">
        <f t="shared" si="4"/>
        <v>113.74</v>
      </c>
      <c r="AI42" s="70">
        <f t="shared" si="5"/>
        <v>2.1799999999999997</v>
      </c>
      <c r="AJ42" s="70">
        <f t="shared" si="6"/>
        <v>32.94</v>
      </c>
      <c r="AK42" s="70">
        <f t="shared" si="7"/>
        <v>10.93</v>
      </c>
      <c r="AL42" s="70">
        <f t="shared" si="8"/>
        <v>4.0999999999999996</v>
      </c>
      <c r="AM42" s="70">
        <f t="shared" si="9"/>
        <v>0</v>
      </c>
      <c r="AN42" s="70">
        <f t="shared" si="10"/>
        <v>2.5</v>
      </c>
      <c r="AO42" s="70">
        <f t="shared" si="11"/>
        <v>0</v>
      </c>
      <c r="AQ42" s="7">
        <f t="shared" si="17"/>
        <v>7.82</v>
      </c>
      <c r="AR42" s="7">
        <f t="shared" si="18"/>
        <v>67.06</v>
      </c>
      <c r="AS42" s="7">
        <f t="shared" si="19"/>
        <v>5.9</v>
      </c>
    </row>
    <row r="43" spans="1:53" s="5" customFormat="1" ht="20.100000000000001" customHeight="1">
      <c r="A43" s="66"/>
      <c r="B43" s="67" t="s">
        <v>34</v>
      </c>
      <c r="C43" s="68">
        <f>+C41+C42</f>
        <v>615</v>
      </c>
      <c r="D43" s="68">
        <f t="shared" ref="D43:H43" si="152">+D41+D42</f>
        <v>160</v>
      </c>
      <c r="E43" s="68" t="e">
        <f t="shared" si="152"/>
        <v>#REF!</v>
      </c>
      <c r="F43" s="68">
        <f t="shared" si="152"/>
        <v>150</v>
      </c>
      <c r="G43" s="68">
        <f t="shared" si="152"/>
        <v>50</v>
      </c>
      <c r="H43" s="68" t="e">
        <f t="shared" si="152"/>
        <v>#REF!</v>
      </c>
      <c r="I43" s="68">
        <f>+I41+I42</f>
        <v>20</v>
      </c>
      <c r="J43" s="68">
        <f t="shared" ref="J43" si="153">+J41+J42</f>
        <v>0</v>
      </c>
      <c r="K43" s="68">
        <f t="shared" ref="K43" si="154">+K41+K42</f>
        <v>20</v>
      </c>
      <c r="L43" s="68">
        <f t="shared" ref="L43" si="155">+L41+L42</f>
        <v>50</v>
      </c>
      <c r="M43" s="68">
        <f t="shared" ref="M43" si="156">+M41+M42</f>
        <v>0</v>
      </c>
      <c r="N43" s="68">
        <f t="shared" ref="N43" si="157">+N41+N42</f>
        <v>50</v>
      </c>
      <c r="O43" s="68">
        <f>+O41+O42</f>
        <v>835</v>
      </c>
      <c r="P43" s="68">
        <f t="shared" ref="P43" si="158">+P41+P42</f>
        <v>210</v>
      </c>
      <c r="Q43" s="68">
        <f>+Q41+Q42</f>
        <v>1045</v>
      </c>
      <c r="R43" s="68">
        <f t="shared" ref="R43" si="159">+R41+R42</f>
        <v>88.8</v>
      </c>
      <c r="S43" s="68">
        <f>+S41+S42</f>
        <v>24</v>
      </c>
      <c r="T43" s="68">
        <f t="shared" ref="T43" si="160">+T41+T42</f>
        <v>37.5</v>
      </c>
      <c r="U43" s="68">
        <f>+U41+U42</f>
        <v>7.5</v>
      </c>
      <c r="V43" s="68">
        <f t="shared" ref="V43" si="161">+V41+V42</f>
        <v>3.75</v>
      </c>
      <c r="W43" s="68">
        <f t="shared" ref="W43" si="162">+W41+W42</f>
        <v>0</v>
      </c>
      <c r="X43" s="68">
        <f t="shared" ref="X43:AI43" si="163">+X41+X42</f>
        <v>5</v>
      </c>
      <c r="Y43" s="68">
        <f t="shared" si="163"/>
        <v>0</v>
      </c>
      <c r="Z43" s="68">
        <f t="shared" si="163"/>
        <v>175.09</v>
      </c>
      <c r="AA43" s="68">
        <f t="shared" si="163"/>
        <v>11.1</v>
      </c>
      <c r="AB43" s="68">
        <f t="shared" si="163"/>
        <v>11.91</v>
      </c>
      <c r="AC43" s="68">
        <f t="shared" si="163"/>
        <v>3.43</v>
      </c>
      <c r="AD43" s="68">
        <f t="shared" si="163"/>
        <v>4.45</v>
      </c>
      <c r="AE43" s="68">
        <f t="shared" si="163"/>
        <v>0</v>
      </c>
      <c r="AF43" s="68">
        <f t="shared" si="163"/>
        <v>0</v>
      </c>
      <c r="AG43" s="68">
        <f t="shared" si="163"/>
        <v>0</v>
      </c>
      <c r="AH43" s="68">
        <f t="shared" si="163"/>
        <v>263.89</v>
      </c>
      <c r="AI43" s="68">
        <f t="shared" si="163"/>
        <v>35.1</v>
      </c>
      <c r="AJ43" s="68">
        <f t="shared" ref="AJ43" si="164">+AJ41+AJ42</f>
        <v>49.41</v>
      </c>
      <c r="AK43" s="68">
        <f t="shared" ref="AK43" si="165">+AK41+AK42</f>
        <v>10.93</v>
      </c>
      <c r="AL43" s="68">
        <f>+AL41+AL42</f>
        <v>8.1999999999999993</v>
      </c>
      <c r="AM43" s="68">
        <f t="shared" ref="AM43" si="166">+AM41+AM42</f>
        <v>0</v>
      </c>
      <c r="AN43" s="68">
        <f>+AN41+AN42</f>
        <v>5</v>
      </c>
      <c r="AO43" s="68">
        <f t="shared" ref="AO43:BA43" si="167">+AO41+AO42</f>
        <v>0</v>
      </c>
      <c r="AP43" s="68">
        <f t="shared" si="167"/>
        <v>0</v>
      </c>
      <c r="AQ43" s="68">
        <f t="shared" si="167"/>
        <v>124.9</v>
      </c>
      <c r="AR43" s="68">
        <f t="shared" si="167"/>
        <v>100.59</v>
      </c>
      <c r="AS43" s="68">
        <f t="shared" si="167"/>
        <v>11.8</v>
      </c>
      <c r="AT43" s="68">
        <f t="shared" si="167"/>
        <v>0</v>
      </c>
      <c r="AU43" s="68">
        <f t="shared" si="167"/>
        <v>0</v>
      </c>
      <c r="AV43" s="68">
        <f t="shared" si="167"/>
        <v>0</v>
      </c>
      <c r="AW43" s="68">
        <f t="shared" si="167"/>
        <v>0</v>
      </c>
      <c r="AX43" s="68">
        <f t="shared" si="167"/>
        <v>0</v>
      </c>
      <c r="AY43" s="68">
        <f t="shared" si="167"/>
        <v>0</v>
      </c>
      <c r="AZ43" s="68">
        <f t="shared" si="167"/>
        <v>0</v>
      </c>
      <c r="BA43" s="68">
        <f t="shared" si="167"/>
        <v>0</v>
      </c>
    </row>
    <row r="44" spans="1:53" ht="20.100000000000001" customHeight="1">
      <c r="A44" s="14">
        <v>27</v>
      </c>
      <c r="B44" s="15" t="s">
        <v>36</v>
      </c>
      <c r="C44" s="16">
        <v>250</v>
      </c>
      <c r="D44" s="16">
        <v>5</v>
      </c>
      <c r="E44" s="18" t="e">
        <f>C44+D44+#REF!+#REF!</f>
        <v>#REF!</v>
      </c>
      <c r="F44" s="16">
        <v>15</v>
      </c>
      <c r="G44" s="24">
        <v>0</v>
      </c>
      <c r="H44" s="18" t="e">
        <f>F44+G44+#REF!</f>
        <v>#REF!</v>
      </c>
      <c r="I44" s="16">
        <v>5</v>
      </c>
      <c r="J44" s="16">
        <v>0</v>
      </c>
      <c r="K44" s="18">
        <f t="shared" si="0"/>
        <v>5</v>
      </c>
      <c r="L44" s="24">
        <v>35</v>
      </c>
      <c r="M44" s="24">
        <v>0</v>
      </c>
      <c r="N44" s="18">
        <f t="shared" si="38"/>
        <v>35</v>
      </c>
      <c r="O44" s="18">
        <f t="shared" ref="O44:P51" si="168">C44+F44+I44+L44</f>
        <v>305</v>
      </c>
      <c r="P44" s="19">
        <f t="shared" si="168"/>
        <v>5</v>
      </c>
      <c r="Q44" s="18">
        <f t="shared" si="3"/>
        <v>310</v>
      </c>
      <c r="R44" s="16">
        <v>96</v>
      </c>
      <c r="S44" s="16">
        <v>0.75</v>
      </c>
      <c r="T44" s="16">
        <v>3.75</v>
      </c>
      <c r="U44" s="16">
        <v>0</v>
      </c>
      <c r="V44" s="16">
        <v>1.25</v>
      </c>
      <c r="W44" s="16">
        <v>0</v>
      </c>
      <c r="X44" s="16">
        <v>5</v>
      </c>
      <c r="Y44" s="16">
        <v>0</v>
      </c>
      <c r="Z44" s="70">
        <f t="shared" si="12"/>
        <v>11.25</v>
      </c>
      <c r="AA44" s="70">
        <f t="shared" si="28"/>
        <v>0.32999999999999996</v>
      </c>
      <c r="AB44" s="70">
        <f t="shared" si="13"/>
        <v>1.19</v>
      </c>
      <c r="AC44" s="70">
        <f t="shared" si="14"/>
        <v>0</v>
      </c>
      <c r="AD44" s="70">
        <f t="shared" si="15"/>
        <v>0.8</v>
      </c>
      <c r="AE44" s="70">
        <f t="shared" si="16"/>
        <v>0</v>
      </c>
      <c r="AF44" s="70">
        <v>0</v>
      </c>
      <c r="AG44" s="70">
        <v>0</v>
      </c>
      <c r="AH44" s="70">
        <f t="shared" si="4"/>
        <v>107.25</v>
      </c>
      <c r="AI44" s="70">
        <f t="shared" si="5"/>
        <v>1.08</v>
      </c>
      <c r="AJ44" s="70">
        <f t="shared" si="6"/>
        <v>4.9399999999999995</v>
      </c>
      <c r="AK44" s="70">
        <f t="shared" si="7"/>
        <v>0</v>
      </c>
      <c r="AL44" s="70">
        <f t="shared" si="8"/>
        <v>2.0499999999999998</v>
      </c>
      <c r="AM44" s="70">
        <f t="shared" si="9"/>
        <v>0</v>
      </c>
      <c r="AN44" s="70">
        <f t="shared" si="10"/>
        <v>5</v>
      </c>
      <c r="AO44" s="70">
        <f t="shared" si="11"/>
        <v>0</v>
      </c>
      <c r="AQ44" s="7">
        <f t="shared" si="17"/>
        <v>3.92</v>
      </c>
      <c r="AR44" s="7">
        <f t="shared" si="18"/>
        <v>10.06</v>
      </c>
      <c r="AS44" s="7">
        <f t="shared" si="19"/>
        <v>2.95</v>
      </c>
    </row>
    <row r="45" spans="1:53" ht="20.100000000000001" customHeight="1">
      <c r="A45" s="14">
        <v>28</v>
      </c>
      <c r="B45" s="15" t="s">
        <v>37</v>
      </c>
      <c r="C45" s="16">
        <v>525</v>
      </c>
      <c r="D45" s="16">
        <v>150</v>
      </c>
      <c r="E45" s="18" t="e">
        <f>C45+D45+#REF!+#REF!</f>
        <v>#REF!</v>
      </c>
      <c r="F45" s="16">
        <v>250</v>
      </c>
      <c r="G45" s="24">
        <v>0</v>
      </c>
      <c r="H45" s="18" t="e">
        <f>F45+G45+#REF!</f>
        <v>#REF!</v>
      </c>
      <c r="I45" s="16">
        <v>50</v>
      </c>
      <c r="J45" s="16">
        <v>0</v>
      </c>
      <c r="K45" s="18">
        <f t="shared" si="0"/>
        <v>50</v>
      </c>
      <c r="L45" s="24">
        <v>50</v>
      </c>
      <c r="M45" s="24">
        <v>0</v>
      </c>
      <c r="N45" s="18">
        <f t="shared" si="38"/>
        <v>50</v>
      </c>
      <c r="O45" s="18">
        <f t="shared" si="168"/>
        <v>875</v>
      </c>
      <c r="P45" s="19">
        <f t="shared" si="168"/>
        <v>150</v>
      </c>
      <c r="Q45" s="18">
        <f t="shared" si="3"/>
        <v>1025</v>
      </c>
      <c r="R45" s="16">
        <v>113</v>
      </c>
      <c r="S45" s="16">
        <v>22.5</v>
      </c>
      <c r="T45" s="16">
        <v>87.5</v>
      </c>
      <c r="U45" s="16">
        <v>0</v>
      </c>
      <c r="V45" s="16">
        <v>2.5</v>
      </c>
      <c r="W45" s="16">
        <v>0</v>
      </c>
      <c r="X45" s="16">
        <v>7.5</v>
      </c>
      <c r="Y45" s="16">
        <v>0</v>
      </c>
      <c r="Z45" s="70">
        <f>ROUND(C45*42.9%-R45,2)+0.05</f>
        <v>112.28</v>
      </c>
      <c r="AA45" s="70">
        <f t="shared" si="28"/>
        <v>10.42</v>
      </c>
      <c r="AB45" s="70">
        <f>ROUND(F45*32.94%-T45,2)+5.15</f>
        <v>0</v>
      </c>
      <c r="AC45" s="70">
        <f t="shared" si="14"/>
        <v>0</v>
      </c>
      <c r="AD45" s="70">
        <f t="shared" si="15"/>
        <v>18</v>
      </c>
      <c r="AE45" s="70">
        <f t="shared" si="16"/>
        <v>0</v>
      </c>
      <c r="AF45" s="70">
        <v>0</v>
      </c>
      <c r="AG45" s="70">
        <v>0</v>
      </c>
      <c r="AH45" s="70">
        <f t="shared" si="4"/>
        <v>225.28</v>
      </c>
      <c r="AI45" s="70">
        <f t="shared" si="5"/>
        <v>32.92</v>
      </c>
      <c r="AJ45" s="70">
        <f t="shared" si="6"/>
        <v>87.5</v>
      </c>
      <c r="AK45" s="70">
        <f t="shared" si="7"/>
        <v>0</v>
      </c>
      <c r="AL45" s="70">
        <f t="shared" si="8"/>
        <v>20.5</v>
      </c>
      <c r="AM45" s="70">
        <f t="shared" si="9"/>
        <v>0</v>
      </c>
      <c r="AN45" s="70">
        <f t="shared" si="10"/>
        <v>7.5</v>
      </c>
      <c r="AO45" s="70">
        <f t="shared" si="11"/>
        <v>0</v>
      </c>
      <c r="AQ45" s="7">
        <f t="shared" si="17"/>
        <v>117.08</v>
      </c>
      <c r="AR45" s="7">
        <f t="shared" si="18"/>
        <v>162.5</v>
      </c>
      <c r="AS45" s="7">
        <f t="shared" si="19"/>
        <v>29.5</v>
      </c>
    </row>
    <row r="46" spans="1:53" ht="20.100000000000001" customHeight="1">
      <c r="A46" s="20">
        <v>29</v>
      </c>
      <c r="B46" s="21" t="s">
        <v>38</v>
      </c>
      <c r="C46" s="16">
        <v>90</v>
      </c>
      <c r="D46" s="16">
        <v>10</v>
      </c>
      <c r="E46" s="18" t="e">
        <f>C46+D46+#REF!+#REF!</f>
        <v>#REF!</v>
      </c>
      <c r="F46" s="16">
        <v>75</v>
      </c>
      <c r="G46" s="24">
        <v>230</v>
      </c>
      <c r="H46" s="18" t="e">
        <f>F46+G46+#REF!</f>
        <v>#REF!</v>
      </c>
      <c r="I46" s="16">
        <v>10</v>
      </c>
      <c r="J46" s="16">
        <v>0</v>
      </c>
      <c r="K46" s="18">
        <f t="shared" si="0"/>
        <v>10</v>
      </c>
      <c r="L46" s="24">
        <v>5</v>
      </c>
      <c r="M46" s="24">
        <v>0</v>
      </c>
      <c r="N46" s="18">
        <f t="shared" si="38"/>
        <v>5</v>
      </c>
      <c r="O46" s="18">
        <f t="shared" si="168"/>
        <v>180</v>
      </c>
      <c r="P46" s="19">
        <f t="shared" si="168"/>
        <v>240</v>
      </c>
      <c r="Q46" s="18">
        <f t="shared" si="3"/>
        <v>420</v>
      </c>
      <c r="R46" s="16">
        <v>8.7899999999999991</v>
      </c>
      <c r="S46" s="16">
        <v>1.5</v>
      </c>
      <c r="T46" s="16">
        <v>18.75</v>
      </c>
      <c r="U46" s="16">
        <v>34.5</v>
      </c>
      <c r="V46" s="16">
        <v>1.25</v>
      </c>
      <c r="W46" s="16">
        <v>0</v>
      </c>
      <c r="X46" s="16">
        <v>1.25</v>
      </c>
      <c r="Y46" s="16">
        <v>0</v>
      </c>
      <c r="Z46" s="70">
        <f t="shared" si="12"/>
        <v>29.82</v>
      </c>
      <c r="AA46" s="70">
        <f>ROUND(D46*21.96%-S46,2)</f>
        <v>0.7</v>
      </c>
      <c r="AB46" s="70">
        <f t="shared" si="13"/>
        <v>5.96</v>
      </c>
      <c r="AC46" s="70">
        <f>ROUND(G46*21.85%-U46,2)-0.05</f>
        <v>15.709999999999999</v>
      </c>
      <c r="AD46" s="70">
        <f t="shared" si="15"/>
        <v>2.85</v>
      </c>
      <c r="AE46" s="70">
        <f t="shared" si="16"/>
        <v>0</v>
      </c>
      <c r="AF46" s="70">
        <v>0</v>
      </c>
      <c r="AG46" s="70">
        <v>0</v>
      </c>
      <c r="AH46" s="70">
        <f t="shared" si="4"/>
        <v>38.61</v>
      </c>
      <c r="AI46" s="70">
        <f t="shared" si="5"/>
        <v>2.2000000000000002</v>
      </c>
      <c r="AJ46" s="70">
        <f t="shared" si="6"/>
        <v>24.71</v>
      </c>
      <c r="AK46" s="70">
        <f t="shared" si="7"/>
        <v>50.21</v>
      </c>
      <c r="AL46" s="70">
        <f t="shared" si="8"/>
        <v>4.0999999999999996</v>
      </c>
      <c r="AM46" s="70">
        <f t="shared" si="9"/>
        <v>0</v>
      </c>
      <c r="AN46" s="70">
        <f t="shared" si="10"/>
        <v>1.25</v>
      </c>
      <c r="AO46" s="70">
        <f t="shared" si="11"/>
        <v>0</v>
      </c>
      <c r="AQ46" s="7">
        <f t="shared" si="17"/>
        <v>7.8</v>
      </c>
      <c r="AR46" s="7">
        <f t="shared" si="18"/>
        <v>50.29</v>
      </c>
      <c r="AS46" s="7">
        <f t="shared" si="19"/>
        <v>5.9</v>
      </c>
    </row>
    <row r="47" spans="1:53" ht="20.100000000000001" customHeight="1">
      <c r="A47" s="14">
        <v>30</v>
      </c>
      <c r="B47" s="15" t="s">
        <v>39</v>
      </c>
      <c r="C47" s="16">
        <v>250</v>
      </c>
      <c r="D47" s="16">
        <v>10</v>
      </c>
      <c r="E47" s="18" t="e">
        <f>C47+D47+#REF!+#REF!</f>
        <v>#REF!</v>
      </c>
      <c r="F47" s="16">
        <v>0</v>
      </c>
      <c r="G47" s="24">
        <v>0</v>
      </c>
      <c r="H47" s="18" t="e">
        <f>F47+G47+#REF!</f>
        <v>#REF!</v>
      </c>
      <c r="I47" s="16">
        <v>10</v>
      </c>
      <c r="J47" s="16">
        <v>0</v>
      </c>
      <c r="K47" s="18">
        <f t="shared" si="0"/>
        <v>10</v>
      </c>
      <c r="L47" s="24">
        <v>35</v>
      </c>
      <c r="M47" s="24">
        <v>0</v>
      </c>
      <c r="N47" s="18">
        <f t="shared" si="38"/>
        <v>35</v>
      </c>
      <c r="O47" s="18">
        <f t="shared" si="168"/>
        <v>295</v>
      </c>
      <c r="P47" s="19">
        <f t="shared" si="168"/>
        <v>10</v>
      </c>
      <c r="Q47" s="18">
        <f t="shared" si="3"/>
        <v>305</v>
      </c>
      <c r="R47" s="16">
        <v>60</v>
      </c>
      <c r="S47" s="16">
        <v>1.5</v>
      </c>
      <c r="T47" s="16">
        <v>0</v>
      </c>
      <c r="U47" s="16">
        <v>0</v>
      </c>
      <c r="V47" s="16">
        <v>2.5</v>
      </c>
      <c r="W47" s="16">
        <v>0</v>
      </c>
      <c r="X47" s="16">
        <v>5</v>
      </c>
      <c r="Y47" s="16">
        <v>0</v>
      </c>
      <c r="Z47" s="70">
        <f t="shared" si="12"/>
        <v>47.25</v>
      </c>
      <c r="AA47" s="70">
        <f>ROUND(D47*21.96%-S47,2)-0.02</f>
        <v>0.67999999999999994</v>
      </c>
      <c r="AB47" s="70">
        <f t="shared" si="13"/>
        <v>0</v>
      </c>
      <c r="AC47" s="70">
        <f t="shared" si="14"/>
        <v>0</v>
      </c>
      <c r="AD47" s="70">
        <f t="shared" si="15"/>
        <v>1.6</v>
      </c>
      <c r="AE47" s="70">
        <f t="shared" si="16"/>
        <v>0</v>
      </c>
      <c r="AF47" s="70">
        <v>0</v>
      </c>
      <c r="AG47" s="70">
        <v>0</v>
      </c>
      <c r="AH47" s="70">
        <f t="shared" si="4"/>
        <v>107.25</v>
      </c>
      <c r="AI47" s="70">
        <f t="shared" si="5"/>
        <v>2.1799999999999997</v>
      </c>
      <c r="AJ47" s="70">
        <f t="shared" si="6"/>
        <v>0</v>
      </c>
      <c r="AK47" s="70">
        <f t="shared" si="7"/>
        <v>0</v>
      </c>
      <c r="AL47" s="70">
        <f t="shared" si="8"/>
        <v>4.0999999999999996</v>
      </c>
      <c r="AM47" s="70">
        <f t="shared" si="9"/>
        <v>0</v>
      </c>
      <c r="AN47" s="70">
        <f t="shared" si="10"/>
        <v>5</v>
      </c>
      <c r="AO47" s="70">
        <f t="shared" si="11"/>
        <v>0</v>
      </c>
      <c r="AQ47" s="7">
        <f t="shared" si="17"/>
        <v>7.82</v>
      </c>
      <c r="AR47" s="7">
        <f t="shared" si="18"/>
        <v>0</v>
      </c>
      <c r="AS47" s="7">
        <f t="shared" si="19"/>
        <v>5.9</v>
      </c>
    </row>
    <row r="48" spans="1:53" ht="20.100000000000001" customHeight="1">
      <c r="A48" s="14">
        <v>31</v>
      </c>
      <c r="B48" s="15" t="s">
        <v>40</v>
      </c>
      <c r="C48" s="16">
        <v>190</v>
      </c>
      <c r="D48" s="16">
        <v>50</v>
      </c>
      <c r="E48" s="18" t="e">
        <f>C48+D48+#REF!+#REF!</f>
        <v>#REF!</v>
      </c>
      <c r="F48" s="16">
        <v>0</v>
      </c>
      <c r="G48" s="24">
        <v>0</v>
      </c>
      <c r="H48" s="18" t="e">
        <f>F48+G48+#REF!</f>
        <v>#REF!</v>
      </c>
      <c r="I48" s="16">
        <v>2</v>
      </c>
      <c r="J48" s="16">
        <v>0</v>
      </c>
      <c r="K48" s="18">
        <f t="shared" si="0"/>
        <v>2</v>
      </c>
      <c r="L48" s="24">
        <v>25</v>
      </c>
      <c r="M48" s="24">
        <v>0</v>
      </c>
      <c r="N48" s="18">
        <f t="shared" si="38"/>
        <v>25</v>
      </c>
      <c r="O48" s="18">
        <f t="shared" si="168"/>
        <v>217</v>
      </c>
      <c r="P48" s="19">
        <f t="shared" si="168"/>
        <v>50</v>
      </c>
      <c r="Q48" s="18">
        <f t="shared" si="3"/>
        <v>267</v>
      </c>
      <c r="R48" s="16">
        <v>43.92</v>
      </c>
      <c r="S48" s="16">
        <v>7.5</v>
      </c>
      <c r="T48" s="16">
        <v>0</v>
      </c>
      <c r="U48" s="16">
        <v>0</v>
      </c>
      <c r="V48" s="16">
        <v>0.5</v>
      </c>
      <c r="W48" s="16">
        <v>0</v>
      </c>
      <c r="X48" s="16">
        <v>2.5</v>
      </c>
      <c r="Y48" s="16">
        <v>0</v>
      </c>
      <c r="Z48" s="70">
        <f t="shared" si="12"/>
        <v>37.590000000000003</v>
      </c>
      <c r="AA48" s="70">
        <f t="shared" si="28"/>
        <v>3.46</v>
      </c>
      <c r="AB48" s="70">
        <f t="shared" si="13"/>
        <v>0</v>
      </c>
      <c r="AC48" s="70">
        <f t="shared" si="14"/>
        <v>0</v>
      </c>
      <c r="AD48" s="70">
        <f t="shared" si="15"/>
        <v>0.32</v>
      </c>
      <c r="AE48" s="70">
        <f t="shared" si="16"/>
        <v>0</v>
      </c>
      <c r="AF48" s="70">
        <v>0</v>
      </c>
      <c r="AG48" s="70">
        <v>0</v>
      </c>
      <c r="AH48" s="70">
        <f t="shared" ref="AH48:AH111" si="169">+Z48+R48</f>
        <v>81.510000000000005</v>
      </c>
      <c r="AI48" s="70">
        <f t="shared" ref="AI48:AI111" si="170">+AA48+S48</f>
        <v>10.96</v>
      </c>
      <c r="AJ48" s="70">
        <f t="shared" ref="AJ48:AJ111" si="171">+T48+AB48</f>
        <v>0</v>
      </c>
      <c r="AK48" s="70">
        <f t="shared" ref="AK48:AK111" si="172">+U48+AC48</f>
        <v>0</v>
      </c>
      <c r="AL48" s="70">
        <f t="shared" ref="AL48:AL111" si="173">+AD48+V48</f>
        <v>0.82000000000000006</v>
      </c>
      <c r="AM48" s="70">
        <f t="shared" ref="AM48:AM111" si="174">+AE48+W48</f>
        <v>0</v>
      </c>
      <c r="AN48" s="70">
        <f t="shared" ref="AN48:AN111" si="175">+AF48+X48</f>
        <v>2.5</v>
      </c>
      <c r="AO48" s="70">
        <f t="shared" ref="AO48:AO111" si="176">+AG48+Y48</f>
        <v>0</v>
      </c>
      <c r="AQ48" s="7">
        <f>ROUND(D48-AI48,2)</f>
        <v>39.04</v>
      </c>
      <c r="AR48" s="7">
        <f t="shared" si="18"/>
        <v>0</v>
      </c>
      <c r="AS48" s="7">
        <f t="shared" si="19"/>
        <v>1.18</v>
      </c>
    </row>
    <row r="49" spans="1:52" ht="20.100000000000001" customHeight="1">
      <c r="A49" s="14">
        <v>32</v>
      </c>
      <c r="B49" s="15" t="s">
        <v>41</v>
      </c>
      <c r="C49" s="16">
        <v>350</v>
      </c>
      <c r="D49" s="16">
        <v>150</v>
      </c>
      <c r="E49" s="18" t="e">
        <f>C49+D49+#REF!+#REF!</f>
        <v>#REF!</v>
      </c>
      <c r="F49" s="16">
        <v>0</v>
      </c>
      <c r="G49" s="24">
        <v>0</v>
      </c>
      <c r="H49" s="18" t="e">
        <f>F49+G49+#REF!</f>
        <v>#REF!</v>
      </c>
      <c r="I49" s="16">
        <v>10</v>
      </c>
      <c r="J49" s="16">
        <v>5</v>
      </c>
      <c r="K49" s="18">
        <f t="shared" si="0"/>
        <v>15</v>
      </c>
      <c r="L49" s="24">
        <v>40</v>
      </c>
      <c r="M49" s="24">
        <v>10</v>
      </c>
      <c r="N49" s="18">
        <f t="shared" si="38"/>
        <v>50</v>
      </c>
      <c r="O49" s="18">
        <f t="shared" si="168"/>
        <v>400</v>
      </c>
      <c r="P49" s="19">
        <f t="shared" si="168"/>
        <v>165</v>
      </c>
      <c r="Q49" s="18">
        <f t="shared" si="3"/>
        <v>565</v>
      </c>
      <c r="R49" s="16">
        <v>103.2</v>
      </c>
      <c r="S49" s="16">
        <v>22.5</v>
      </c>
      <c r="T49" s="16">
        <v>0</v>
      </c>
      <c r="U49" s="16">
        <v>0</v>
      </c>
      <c r="V49" s="16">
        <v>2.5</v>
      </c>
      <c r="W49" s="16">
        <v>0.75</v>
      </c>
      <c r="X49" s="16">
        <v>3.75</v>
      </c>
      <c r="Y49" s="16">
        <v>1.5</v>
      </c>
      <c r="Z49" s="70">
        <f t="shared" si="12"/>
        <v>46.95</v>
      </c>
      <c r="AA49" s="70">
        <f t="shared" si="28"/>
        <v>10.42</v>
      </c>
      <c r="AB49" s="70">
        <f t="shared" si="13"/>
        <v>0</v>
      </c>
      <c r="AC49" s="70">
        <f t="shared" si="14"/>
        <v>0</v>
      </c>
      <c r="AD49" s="70">
        <f t="shared" si="15"/>
        <v>1.6</v>
      </c>
      <c r="AE49" s="70">
        <f>ROUND(J49*21.86%-W49,2)-0.01</f>
        <v>0.33</v>
      </c>
      <c r="AF49" s="70">
        <v>0</v>
      </c>
      <c r="AG49" s="70">
        <v>0</v>
      </c>
      <c r="AH49" s="70">
        <f t="shared" si="169"/>
        <v>150.15</v>
      </c>
      <c r="AI49" s="70">
        <f t="shared" si="170"/>
        <v>32.92</v>
      </c>
      <c r="AJ49" s="70">
        <f t="shared" si="171"/>
        <v>0</v>
      </c>
      <c r="AK49" s="70">
        <f t="shared" si="172"/>
        <v>0</v>
      </c>
      <c r="AL49" s="70">
        <f t="shared" si="173"/>
        <v>4.0999999999999996</v>
      </c>
      <c r="AM49" s="70">
        <f t="shared" si="174"/>
        <v>1.08</v>
      </c>
      <c r="AN49" s="70">
        <f t="shared" si="175"/>
        <v>3.75</v>
      </c>
      <c r="AO49" s="70">
        <f t="shared" si="176"/>
        <v>1.5</v>
      </c>
      <c r="AQ49" s="7">
        <f t="shared" si="17"/>
        <v>117.08</v>
      </c>
      <c r="AR49" s="7">
        <f t="shared" si="18"/>
        <v>0</v>
      </c>
      <c r="AS49" s="7">
        <f t="shared" si="19"/>
        <v>5.9</v>
      </c>
    </row>
    <row r="50" spans="1:52" ht="20.100000000000001" customHeight="1">
      <c r="A50" s="14">
        <v>33</v>
      </c>
      <c r="B50" s="15" t="s">
        <v>42</v>
      </c>
      <c r="C50" s="16">
        <v>240</v>
      </c>
      <c r="D50" s="16">
        <v>500</v>
      </c>
      <c r="E50" s="18" t="e">
        <f>C50+D50+#REF!+#REF!</f>
        <v>#REF!</v>
      </c>
      <c r="F50" s="16">
        <v>0</v>
      </c>
      <c r="G50" s="24">
        <v>0</v>
      </c>
      <c r="H50" s="18" t="e">
        <f>F50+G50+#REF!</f>
        <v>#REF!</v>
      </c>
      <c r="I50" s="16">
        <v>10</v>
      </c>
      <c r="J50" s="16">
        <v>0</v>
      </c>
      <c r="K50" s="18">
        <f t="shared" si="0"/>
        <v>10</v>
      </c>
      <c r="L50" s="24">
        <v>25</v>
      </c>
      <c r="M50" s="24">
        <v>0</v>
      </c>
      <c r="N50" s="18">
        <f t="shared" si="38"/>
        <v>25</v>
      </c>
      <c r="O50" s="18">
        <f t="shared" si="168"/>
        <v>275</v>
      </c>
      <c r="P50" s="19">
        <f t="shared" si="168"/>
        <v>500</v>
      </c>
      <c r="Q50" s="18">
        <f t="shared" si="3"/>
        <v>775</v>
      </c>
      <c r="R50" s="16">
        <v>60</v>
      </c>
      <c r="S50" s="16">
        <v>75</v>
      </c>
      <c r="T50" s="16">
        <v>0</v>
      </c>
      <c r="U50" s="16">
        <v>0</v>
      </c>
      <c r="V50" s="16">
        <v>1.25</v>
      </c>
      <c r="W50" s="16">
        <v>0</v>
      </c>
      <c r="X50" s="16">
        <v>2.5</v>
      </c>
      <c r="Y50" s="16">
        <v>0</v>
      </c>
      <c r="Z50" s="70">
        <f t="shared" si="12"/>
        <v>42.96</v>
      </c>
      <c r="AA50" s="70">
        <f t="shared" si="28"/>
        <v>34.779999999999994</v>
      </c>
      <c r="AB50" s="70">
        <f t="shared" si="13"/>
        <v>0</v>
      </c>
      <c r="AC50" s="70">
        <f t="shared" si="14"/>
        <v>0</v>
      </c>
      <c r="AD50" s="70">
        <f t="shared" si="15"/>
        <v>2.85</v>
      </c>
      <c r="AE50" s="70">
        <f t="shared" si="16"/>
        <v>0</v>
      </c>
      <c r="AF50" s="70">
        <v>0</v>
      </c>
      <c r="AG50" s="70">
        <v>0</v>
      </c>
      <c r="AH50" s="70">
        <f t="shared" si="169"/>
        <v>102.96000000000001</v>
      </c>
      <c r="AI50" s="70">
        <f t="shared" si="170"/>
        <v>109.78</v>
      </c>
      <c r="AJ50" s="70">
        <f t="shared" si="171"/>
        <v>0</v>
      </c>
      <c r="AK50" s="70">
        <f t="shared" si="172"/>
        <v>0</v>
      </c>
      <c r="AL50" s="70">
        <f t="shared" si="173"/>
        <v>4.0999999999999996</v>
      </c>
      <c r="AM50" s="70">
        <f t="shared" si="174"/>
        <v>0</v>
      </c>
      <c r="AN50" s="70">
        <f t="shared" si="175"/>
        <v>2.5</v>
      </c>
      <c r="AO50" s="70">
        <f t="shared" si="176"/>
        <v>0</v>
      </c>
      <c r="AQ50" s="7">
        <f t="shared" si="17"/>
        <v>390.22</v>
      </c>
      <c r="AR50" s="7">
        <f t="shared" si="18"/>
        <v>0</v>
      </c>
      <c r="AS50" s="7">
        <f t="shared" si="19"/>
        <v>5.9</v>
      </c>
    </row>
    <row r="51" spans="1:52" ht="20.100000000000001" customHeight="1">
      <c r="A51" s="14">
        <v>34</v>
      </c>
      <c r="B51" s="15" t="s">
        <v>43</v>
      </c>
      <c r="C51" s="16">
        <v>215</v>
      </c>
      <c r="D51" s="16">
        <v>15</v>
      </c>
      <c r="E51" s="18" t="e">
        <f>C51+D51+#REF!+#REF!</f>
        <v>#REF!</v>
      </c>
      <c r="F51" s="16">
        <v>50</v>
      </c>
      <c r="G51" s="24">
        <v>8</v>
      </c>
      <c r="H51" s="18" t="e">
        <f>F51+G51+#REF!</f>
        <v>#REF!</v>
      </c>
      <c r="I51" s="16">
        <v>10</v>
      </c>
      <c r="J51" s="16">
        <v>0</v>
      </c>
      <c r="K51" s="18">
        <f t="shared" si="0"/>
        <v>10</v>
      </c>
      <c r="L51" s="24">
        <v>15</v>
      </c>
      <c r="M51" s="24">
        <v>0</v>
      </c>
      <c r="N51" s="18">
        <f t="shared" si="38"/>
        <v>15</v>
      </c>
      <c r="O51" s="18">
        <f t="shared" si="168"/>
        <v>290</v>
      </c>
      <c r="P51" s="19">
        <f t="shared" si="168"/>
        <v>23</v>
      </c>
      <c r="Q51" s="18">
        <f t="shared" si="3"/>
        <v>313</v>
      </c>
      <c r="R51" s="16">
        <v>114.19</v>
      </c>
      <c r="S51" s="16">
        <v>2.25</v>
      </c>
      <c r="T51" s="16">
        <v>5</v>
      </c>
      <c r="U51" s="16">
        <v>1.2</v>
      </c>
      <c r="V51" s="16">
        <v>1.25</v>
      </c>
      <c r="W51" s="16">
        <v>0</v>
      </c>
      <c r="X51" s="16">
        <v>2.5</v>
      </c>
      <c r="Y51" s="16">
        <v>0</v>
      </c>
      <c r="Z51" s="70">
        <f>ROUND(C51*42.9%-R51,2)+0.8</f>
        <v>-21.16</v>
      </c>
      <c r="AA51" s="70">
        <f>ROUND(D51*21.96%-S51,2)-0.04</f>
        <v>1</v>
      </c>
      <c r="AB51" s="70">
        <f t="shared" si="13"/>
        <v>11.47</v>
      </c>
      <c r="AC51" s="70">
        <f t="shared" si="14"/>
        <v>0.55000000000000004</v>
      </c>
      <c r="AD51" s="70">
        <f t="shared" si="15"/>
        <v>2.85</v>
      </c>
      <c r="AE51" s="70">
        <f t="shared" si="16"/>
        <v>0</v>
      </c>
      <c r="AF51" s="70">
        <v>0</v>
      </c>
      <c r="AG51" s="70">
        <v>0</v>
      </c>
      <c r="AH51" s="70">
        <f t="shared" si="169"/>
        <v>93.03</v>
      </c>
      <c r="AI51" s="70">
        <f t="shared" si="170"/>
        <v>3.25</v>
      </c>
      <c r="AJ51" s="70">
        <f t="shared" si="171"/>
        <v>16.47</v>
      </c>
      <c r="AK51" s="70">
        <f t="shared" si="172"/>
        <v>1.75</v>
      </c>
      <c r="AL51" s="70">
        <f t="shared" si="173"/>
        <v>4.0999999999999996</v>
      </c>
      <c r="AM51" s="70">
        <f t="shared" si="174"/>
        <v>0</v>
      </c>
      <c r="AN51" s="70">
        <f t="shared" si="175"/>
        <v>2.5</v>
      </c>
      <c r="AO51" s="70">
        <f t="shared" si="176"/>
        <v>0</v>
      </c>
      <c r="AQ51" s="7">
        <f t="shared" si="17"/>
        <v>11.75</v>
      </c>
      <c r="AR51" s="7">
        <f t="shared" si="18"/>
        <v>33.53</v>
      </c>
      <c r="AS51" s="7">
        <f t="shared" si="19"/>
        <v>5.9</v>
      </c>
    </row>
    <row r="52" spans="1:52" s="5" customFormat="1" ht="20.100000000000001" customHeight="1">
      <c r="A52" s="66"/>
      <c r="B52" s="67" t="s">
        <v>42</v>
      </c>
      <c r="C52" s="68">
        <f>+C50+C51</f>
        <v>455</v>
      </c>
      <c r="D52" s="68">
        <f t="shared" ref="D52:E52" si="177">+D50+D51</f>
        <v>515</v>
      </c>
      <c r="E52" s="68" t="e">
        <f t="shared" si="177"/>
        <v>#REF!</v>
      </c>
      <c r="F52" s="68">
        <f>+F50+F51</f>
        <v>50</v>
      </c>
      <c r="G52" s="68">
        <f t="shared" ref="G52" si="178">+G50+G51</f>
        <v>8</v>
      </c>
      <c r="H52" s="68" t="e">
        <f t="shared" ref="H52" si="179">+H50+H51</f>
        <v>#REF!</v>
      </c>
      <c r="I52" s="68">
        <f>+I50+I51</f>
        <v>20</v>
      </c>
      <c r="J52" s="68">
        <f t="shared" ref="J52" si="180">+J50+J51</f>
        <v>0</v>
      </c>
      <c r="K52" s="68">
        <f t="shared" ref="K52" si="181">+K50+K51</f>
        <v>20</v>
      </c>
      <c r="L52" s="68">
        <f>+L50+L51</f>
        <v>40</v>
      </c>
      <c r="M52" s="68">
        <f t="shared" ref="M52" si="182">+M50+M51</f>
        <v>0</v>
      </c>
      <c r="N52" s="68">
        <f>+N50+N51</f>
        <v>40</v>
      </c>
      <c r="O52" s="68">
        <f t="shared" ref="O52" si="183">+O50+O51</f>
        <v>565</v>
      </c>
      <c r="P52" s="68">
        <f t="shared" ref="P52" si="184">+P50+P51</f>
        <v>523</v>
      </c>
      <c r="Q52" s="68">
        <f>+Q50+Q51</f>
        <v>1088</v>
      </c>
      <c r="R52" s="68">
        <f>+R50+R51</f>
        <v>174.19</v>
      </c>
      <c r="S52" s="68">
        <f t="shared" ref="S52" si="185">+S50+S51</f>
        <v>77.25</v>
      </c>
      <c r="T52" s="68">
        <f t="shared" ref="T52:AI52" si="186">+T50+T51</f>
        <v>5</v>
      </c>
      <c r="U52" s="68">
        <f t="shared" si="186"/>
        <v>1.2</v>
      </c>
      <c r="V52" s="68">
        <f t="shared" si="186"/>
        <v>2.5</v>
      </c>
      <c r="W52" s="68">
        <f t="shared" si="186"/>
        <v>0</v>
      </c>
      <c r="X52" s="68">
        <f t="shared" si="186"/>
        <v>5</v>
      </c>
      <c r="Y52" s="68">
        <f t="shared" si="186"/>
        <v>0</v>
      </c>
      <c r="Z52" s="68">
        <f t="shared" si="186"/>
        <v>21.8</v>
      </c>
      <c r="AA52" s="68">
        <f t="shared" si="186"/>
        <v>35.779999999999994</v>
      </c>
      <c r="AB52" s="68">
        <f t="shared" si="186"/>
        <v>11.47</v>
      </c>
      <c r="AC52" s="68">
        <f t="shared" si="186"/>
        <v>0.55000000000000004</v>
      </c>
      <c r="AD52" s="68">
        <f t="shared" si="186"/>
        <v>5.7</v>
      </c>
      <c r="AE52" s="68">
        <f t="shared" si="186"/>
        <v>0</v>
      </c>
      <c r="AF52" s="68">
        <f t="shared" si="186"/>
        <v>0</v>
      </c>
      <c r="AG52" s="68">
        <f t="shared" si="186"/>
        <v>0</v>
      </c>
      <c r="AH52" s="68">
        <f t="shared" si="186"/>
        <v>195.99</v>
      </c>
      <c r="AI52" s="68">
        <f t="shared" si="186"/>
        <v>113.03</v>
      </c>
      <c r="AJ52" s="68">
        <f>+AJ50+AJ51</f>
        <v>16.47</v>
      </c>
      <c r="AK52" s="68">
        <f>+AK50+AK51</f>
        <v>1.75</v>
      </c>
      <c r="AL52" s="68">
        <f t="shared" ref="AL52:AZ52" si="187">+AL50+AL51</f>
        <v>8.1999999999999993</v>
      </c>
      <c r="AM52" s="68">
        <f t="shared" si="187"/>
        <v>0</v>
      </c>
      <c r="AN52" s="68">
        <f t="shared" si="187"/>
        <v>5</v>
      </c>
      <c r="AO52" s="68">
        <f t="shared" si="187"/>
        <v>0</v>
      </c>
      <c r="AP52" s="68">
        <f t="shared" si="187"/>
        <v>0</v>
      </c>
      <c r="AQ52" s="68">
        <f t="shared" si="187"/>
        <v>401.97</v>
      </c>
      <c r="AR52" s="68">
        <f t="shared" si="187"/>
        <v>33.53</v>
      </c>
      <c r="AS52" s="68">
        <f t="shared" si="187"/>
        <v>11.8</v>
      </c>
      <c r="AT52" s="68">
        <f t="shared" si="187"/>
        <v>0</v>
      </c>
      <c r="AU52" s="68">
        <f t="shared" si="187"/>
        <v>0</v>
      </c>
      <c r="AV52" s="68">
        <f t="shared" si="187"/>
        <v>0</v>
      </c>
      <c r="AW52" s="68">
        <f t="shared" si="187"/>
        <v>0</v>
      </c>
      <c r="AX52" s="68">
        <f t="shared" si="187"/>
        <v>0</v>
      </c>
      <c r="AY52" s="68">
        <f t="shared" si="187"/>
        <v>0</v>
      </c>
      <c r="AZ52" s="68">
        <f t="shared" si="187"/>
        <v>0</v>
      </c>
    </row>
    <row r="53" spans="1:52" s="30" customFormat="1" ht="20.100000000000001" customHeight="1">
      <c r="A53" s="27"/>
      <c r="B53" s="28" t="s">
        <v>44</v>
      </c>
      <c r="C53" s="29">
        <f>+C52+C49+C48+C47+C46+C45+C44+C43+C40+C37+C36+C35+C32+C31+C28+C25+C22+C19+C16+C13+C12+C11+C8</f>
        <v>12580</v>
      </c>
      <c r="D53" s="29">
        <f>+D52+D49+D48+D47+D46+D45+D44+D43+D40+D37+D36+D35+D32+D31+D28+D25+D22+D19+D16+D13+D12+D11+D8</f>
        <v>2880</v>
      </c>
      <c r="E53" s="29" t="e">
        <f t="shared" ref="E53:G53" si="188">+E52+E49+E48+E47+E46+E45+E44+E43+E40+E37+E36+E35+E32+E31+E28+E25+E22+E19+E16+E13+E12+E11+E8</f>
        <v>#REF!</v>
      </c>
      <c r="F53" s="29">
        <f t="shared" si="188"/>
        <v>2520</v>
      </c>
      <c r="G53" s="29">
        <f t="shared" si="188"/>
        <v>680</v>
      </c>
      <c r="H53" s="29" t="e">
        <f>+H52+H49+H48+H47+H46+H45+H44+H43+H40+H37+H36+H35+H32+H31+H28+H25+H22+H19+H16+H13+H12+H11+H8</f>
        <v>#REF!</v>
      </c>
      <c r="I53" s="29">
        <f>+I52+I49+I48+I47+I46+I45+I44+I43+I40+I37+I36+I35+I32+I31+I28+I25+I22+I19+I16+I13+I12+I11+I8</f>
        <v>851</v>
      </c>
      <c r="J53" s="29">
        <f t="shared" ref="J53" si="189">+J52+J49+J48+J47+J46+J45+J44+J43+J40+J37+J36+J35+J32+J31+J28+J25+J22+J19+J16+J13+J12+J11+J8</f>
        <v>29</v>
      </c>
      <c r="K53" s="29">
        <f t="shared" ref="K53" si="190">+K52+K49+K48+K47+K46+K45+K44+K43+K40+K37+K36+K35+K32+K31+K28+K25+K22+K19+K16+K13+K12+K11+K8</f>
        <v>880</v>
      </c>
      <c r="L53" s="29">
        <f>+L52+L49+L48+L47+L46+L45+L44+L43+L40+L37+L36+L35+L32+L31+L28+L25+L22+L19+L16+L13+L12+L11+L8</f>
        <v>1613</v>
      </c>
      <c r="M53" s="29">
        <f>+M52+M49+M48+M47+M46+M45+M44+M43+M40+M37+M36+M35+M32+M31+M28+M25+M22+M19+M16+M13+M12+M11+M8</f>
        <v>47</v>
      </c>
      <c r="N53" s="29">
        <f t="shared" ref="N53" si="191">+N52+N49+N48+N47+N46+N45+N44+N43+N40+N37+N36+N35+N32+N31+N28+N25+N22+N19+N16+N13+N12+N11+N8</f>
        <v>1660</v>
      </c>
      <c r="O53" s="29">
        <f>+O52+O49+O48+O47+O46+O45+O44+O43+O40+O37+O36+O35+O32+O31+O28+O25+O22+O19+O16+O13+O12+O11+O8</f>
        <v>17564</v>
      </c>
      <c r="P53" s="29">
        <f>+P52+P49+P48+P47+P46+P45+P44+P43+P40+P37+P36+P35+P32+P31+P28+P25+P22+P19+P16+P13+P12+P11+P8</f>
        <v>3636</v>
      </c>
      <c r="Q53" s="29">
        <f t="shared" ref="Q53" si="192">+Q52+Q49+Q48+Q47+Q46+Q45+Q44+Q43+Q40+Q37+Q36+Q35+Q32+Q31+Q28+Q25+Q22+Q19+Q16+Q13+Q12+Q11+Q8</f>
        <v>21200</v>
      </c>
      <c r="R53" s="29">
        <f>+R52+R49+R48+R47+R46+R45+R44+R43+R40+R37+R36+R35+R32+R31+R28+R25+R22+R19+R16+R13+R12+R11+R8</f>
        <v>3145</v>
      </c>
      <c r="S53" s="29">
        <f>+S52+S49+S48+S47+S46+S45+S44+S43+S40+S37+S36+S35+S32+S31+S28+S25+S22+S19+S16+S13+S12+S11+S8</f>
        <v>432</v>
      </c>
      <c r="T53" s="29">
        <f t="shared" ref="T53" si="193">+T52+T49+T48+T47+T46+T45+T44+T43+T40+T37+T36+T35+T32+T31+T28+T25+T22+T19+T16+T13+T12+T11+T8</f>
        <v>630</v>
      </c>
      <c r="U53" s="29">
        <f t="shared" ref="U53" si="194">+U52+U49+U48+U47+U46+U45+U44+U43+U40+U37+U36+U35+U32+U31+U28+U25+U22+U19+U16+U13+U12+U11+U8</f>
        <v>102</v>
      </c>
      <c r="V53" s="29">
        <f t="shared" ref="V53" si="195">+V52+V49+V48+V47+V46+V45+V44+V43+V40+V37+V36+V35+V32+V31+V28+V25+V22+V19+V16+V13+V12+V11+V8</f>
        <v>212.75</v>
      </c>
      <c r="W53" s="29">
        <f>+W52+W49+W48+W47+W46+W45+W44+W43+W40+W37+W36+W35+W32+W31+W28+W25+W22+W19+W16+W13+W12+W11+W8</f>
        <v>4.3500000000000014</v>
      </c>
      <c r="X53" s="29">
        <f>+X52+X49+X48+X47+X46+X45+X44+X43+X40+X37+X36+X35+X32+X31+X28+X25+X22+X19+X16+X13+X12+X11+X8</f>
        <v>403.25</v>
      </c>
      <c r="Y53" s="29">
        <f t="shared" ref="Y53" si="196">+Y52+Y49+Y48+Y47+Y46+Y45+Y44+Y43+Y40+Y37+Y36+Y35+Y32+Y31+Y28+Y25+Y22+Y19+Y16+Y13+Y12+Y11+Y8</f>
        <v>7.05</v>
      </c>
      <c r="Z53" s="29">
        <f t="shared" ref="Z53" si="197">+Z52+Z49+Z48+Z47+Z46+Z45+Z44+Z43+Z40+Z37+Z36+Z35+Z32+Z31+Z28+Z25+Z22+Z19+Z16+Z13+Z12+Z11+Z8</f>
        <v>2252.7999999999997</v>
      </c>
      <c r="AA53" s="29">
        <f t="shared" ref="AA53" si="198">+AA52+AA49+AA48+AA47+AA46+AA45+AA44+AA43+AA40+AA37+AA36+AA35+AA32+AA31+AA28+AA25+AA22+AA19+AA16+AA13+AA12+AA11+AA8</f>
        <v>200.44</v>
      </c>
      <c r="AB53" s="29">
        <f>+AB52+AB49+AB48+AB47+AB46+AB45+AB44+AB43+AB40+AB37+AB36+AB35+AB32+AB31+AB28+AB25+AB22+AB19+AB16+AB13+AB12+AB11+AB8</f>
        <v>199.99999999999997</v>
      </c>
      <c r="AC53" s="29">
        <f>+AC52+AC49+AC48+AC47+AC46+AC45+AC44+AC43+AC40+AC37+AC36+AC35+AC32+AC31+AC28+AC25+AC22+AC19+AC16+AC13+AC12+AC11+AC8</f>
        <v>46.569999999999993</v>
      </c>
      <c r="AD53" s="29">
        <f t="shared" ref="AD53" si="199">+AD52+AD49+AD48+AD47+AD46+AD45+AD44+AD43+AD40+AD37+AD36+AD35+AD32+AD31+AD28+AD25+AD22+AD19+AD16+AD13+AD12+AD11+AD8</f>
        <v>136.16</v>
      </c>
      <c r="AE53" s="29">
        <f t="shared" ref="AE53:AI53" si="200">+AE52+AE49+AE48+AE47+AE46+AE45+AE44+AE43+AE40+AE37+AE36+AE35+AE32+AE31+AE28+AE25+AE22+AE19+AE16+AE13+AE12+AE11+AE8</f>
        <v>1.9900000000000002</v>
      </c>
      <c r="AF53" s="29">
        <f t="shared" si="200"/>
        <v>0</v>
      </c>
      <c r="AG53" s="29">
        <f t="shared" si="200"/>
        <v>0</v>
      </c>
      <c r="AH53" s="29">
        <f t="shared" si="200"/>
        <v>5397.8</v>
      </c>
      <c r="AI53" s="29">
        <f t="shared" si="200"/>
        <v>632.44000000000005</v>
      </c>
      <c r="AJ53" s="29">
        <f>+AJ52+AJ49+AJ48+AJ47+AJ46+AJ45+AJ44+AJ43+AJ40+AJ37+AJ36+AJ35+AJ32+AJ31+AJ28+AJ25+AJ22+AJ19+AJ16+AJ13+AJ12+AJ11+AJ8</f>
        <v>829.99999999999989</v>
      </c>
      <c r="AK53" s="29">
        <f t="shared" ref="AK53:AW53" si="201">+AK52+AK49+AK48+AK47+AK46+AK45+AK44+AK43+AK40+AK37+AK36+AK35+AK32+AK31+AK28+AK25+AK22+AK19+AK16+AK13+AK12+AK11+AK8</f>
        <v>148.57</v>
      </c>
      <c r="AL53" s="29">
        <f t="shared" si="201"/>
        <v>348.90999999999997</v>
      </c>
      <c r="AM53" s="29">
        <f t="shared" si="201"/>
        <v>6.34</v>
      </c>
      <c r="AN53" s="29">
        <f t="shared" si="201"/>
        <v>403.25</v>
      </c>
      <c r="AO53" s="29">
        <f t="shared" si="201"/>
        <v>7.05</v>
      </c>
      <c r="AP53" s="29">
        <f t="shared" si="201"/>
        <v>0</v>
      </c>
      <c r="AQ53" s="29">
        <f t="shared" si="201"/>
        <v>2247.56</v>
      </c>
      <c r="AR53" s="29">
        <f t="shared" si="201"/>
        <v>1690</v>
      </c>
      <c r="AS53" s="29">
        <f t="shared" si="201"/>
        <v>502.09000000000003</v>
      </c>
      <c r="AT53" s="29">
        <f t="shared" si="201"/>
        <v>0</v>
      </c>
      <c r="AU53" s="29">
        <f t="shared" si="201"/>
        <v>0</v>
      </c>
      <c r="AV53" s="29">
        <f t="shared" si="201"/>
        <v>0</v>
      </c>
      <c r="AW53" s="29">
        <f t="shared" si="201"/>
        <v>0</v>
      </c>
    </row>
    <row r="54" spans="1:52" ht="20.100000000000001" customHeight="1">
      <c r="A54" s="14">
        <v>1</v>
      </c>
      <c r="B54" s="15" t="s">
        <v>45</v>
      </c>
      <c r="C54" s="16">
        <v>853</v>
      </c>
      <c r="D54" s="16">
        <v>150</v>
      </c>
      <c r="E54" s="18" t="e">
        <f>C54+D54+#REF!+#REF!</f>
        <v>#REF!</v>
      </c>
      <c r="F54" s="16">
        <v>30</v>
      </c>
      <c r="G54" s="24">
        <v>10</v>
      </c>
      <c r="H54" s="18" t="e">
        <f>F54+G54+#REF!</f>
        <v>#REF!</v>
      </c>
      <c r="I54" s="16">
        <v>30</v>
      </c>
      <c r="J54" s="16">
        <v>0</v>
      </c>
      <c r="K54" s="18">
        <f t="shared" ref="K54:K101" si="202">I54+J54</f>
        <v>30</v>
      </c>
      <c r="L54" s="24">
        <v>110</v>
      </c>
      <c r="M54" s="24">
        <v>20</v>
      </c>
      <c r="N54" s="18">
        <f t="shared" si="38"/>
        <v>130</v>
      </c>
      <c r="O54" s="18">
        <f t="shared" ref="O54:P56" si="203">C54+F54+I54+L54</f>
        <v>1023</v>
      </c>
      <c r="P54" s="19">
        <f t="shared" si="203"/>
        <v>180</v>
      </c>
      <c r="Q54" s="18">
        <f t="shared" si="3"/>
        <v>1203</v>
      </c>
      <c r="R54" s="16">
        <f t="shared" ref="R54:R72" si="204">ROUND(C54*0.25,2)</f>
        <v>213.25</v>
      </c>
      <c r="S54" s="16">
        <f t="shared" ref="S54:S110" si="205">ROUND(D54*0.15,2)</f>
        <v>22.5</v>
      </c>
      <c r="T54" s="16">
        <f t="shared" ref="T54:T101" si="206">ROUND(F54*0.25,2)</f>
        <v>7.5</v>
      </c>
      <c r="U54" s="16">
        <f t="shared" ref="U54:U110" si="207">ROUND(G54*0.15,2)</f>
        <v>1.5</v>
      </c>
      <c r="V54" s="16">
        <f t="shared" ref="V54:V101" si="208">ROUND(I54*0.25,2)</f>
        <v>7.5</v>
      </c>
      <c r="W54" s="16">
        <f t="shared" ref="W54:W110" si="209">ROUND(J54*0.15,2)</f>
        <v>0</v>
      </c>
      <c r="X54" s="16">
        <f t="shared" ref="X54:X101" si="210">ROUND(L54*0.25,2)</f>
        <v>27.5</v>
      </c>
      <c r="Y54" s="16">
        <f t="shared" ref="Y54:Y110" si="211">ROUND(M54*0.15,2)</f>
        <v>3</v>
      </c>
      <c r="Z54" s="70">
        <f>ROUND(C54*17.7%,2)-0.1</f>
        <v>150.88</v>
      </c>
      <c r="AA54" s="70">
        <f>ROUND(D54*6.11%,2)+0.02</f>
        <v>9.19</v>
      </c>
      <c r="AB54" s="70">
        <f>ROUND(F54*16%,2)</f>
        <v>4.8</v>
      </c>
      <c r="AC54" s="70">
        <f>ROUND(G54*5.41%,2)</f>
        <v>0.54</v>
      </c>
      <c r="AD54" s="70">
        <f>ROUND(I54*16%,2)</f>
        <v>4.8</v>
      </c>
      <c r="AE54" s="70">
        <f>ROUND(J54*5.41%,2)</f>
        <v>0</v>
      </c>
      <c r="AF54" s="70">
        <v>0</v>
      </c>
      <c r="AG54" s="70">
        <v>0</v>
      </c>
      <c r="AH54" s="70">
        <f t="shared" si="169"/>
        <v>364.13</v>
      </c>
      <c r="AI54" s="70">
        <f t="shared" si="170"/>
        <v>31.689999999999998</v>
      </c>
      <c r="AJ54" s="70">
        <f t="shared" si="171"/>
        <v>12.3</v>
      </c>
      <c r="AK54" s="70">
        <f t="shared" si="172"/>
        <v>2.04</v>
      </c>
      <c r="AL54" s="70">
        <f t="shared" si="173"/>
        <v>12.3</v>
      </c>
      <c r="AM54" s="70">
        <f t="shared" si="174"/>
        <v>0</v>
      </c>
      <c r="AN54" s="70">
        <f t="shared" si="175"/>
        <v>27.5</v>
      </c>
      <c r="AO54" s="70">
        <f t="shared" si="176"/>
        <v>3</v>
      </c>
      <c r="AQ54" s="7">
        <f>ROUND(D54-AI54,2)</f>
        <v>118.31</v>
      </c>
      <c r="AR54" s="7">
        <f t="shared" si="18"/>
        <v>17.7</v>
      </c>
      <c r="AS54" s="7">
        <f t="shared" si="19"/>
        <v>17.7</v>
      </c>
    </row>
    <row r="55" spans="1:52" ht="20.100000000000001" customHeight="1">
      <c r="A55" s="14">
        <v>2</v>
      </c>
      <c r="B55" s="15" t="s">
        <v>46</v>
      </c>
      <c r="C55" s="16">
        <v>860</v>
      </c>
      <c r="D55" s="16">
        <v>70</v>
      </c>
      <c r="E55" s="18" t="e">
        <f>C55+D55+#REF!+#REF!</f>
        <v>#REF!</v>
      </c>
      <c r="F55" s="16">
        <v>15</v>
      </c>
      <c r="G55" s="24">
        <v>0</v>
      </c>
      <c r="H55" s="18" t="e">
        <f>F55+G55+#REF!</f>
        <v>#REF!</v>
      </c>
      <c r="I55" s="16">
        <v>2</v>
      </c>
      <c r="J55" s="16">
        <v>0</v>
      </c>
      <c r="K55" s="18">
        <f t="shared" si="202"/>
        <v>2</v>
      </c>
      <c r="L55" s="24">
        <v>45</v>
      </c>
      <c r="M55" s="24">
        <v>10</v>
      </c>
      <c r="N55" s="18">
        <f t="shared" si="38"/>
        <v>55</v>
      </c>
      <c r="O55" s="18">
        <f t="shared" si="203"/>
        <v>922</v>
      </c>
      <c r="P55" s="19">
        <f t="shared" si="203"/>
        <v>80</v>
      </c>
      <c r="Q55" s="18">
        <f t="shared" si="3"/>
        <v>1002</v>
      </c>
      <c r="R55" s="16">
        <f t="shared" si="204"/>
        <v>215</v>
      </c>
      <c r="S55" s="16">
        <f t="shared" si="205"/>
        <v>10.5</v>
      </c>
      <c r="T55" s="16">
        <f t="shared" si="206"/>
        <v>3.75</v>
      </c>
      <c r="U55" s="16">
        <f t="shared" si="207"/>
        <v>0</v>
      </c>
      <c r="V55" s="16">
        <f t="shared" si="208"/>
        <v>0.5</v>
      </c>
      <c r="W55" s="16">
        <f t="shared" si="209"/>
        <v>0</v>
      </c>
      <c r="X55" s="16">
        <f t="shared" si="210"/>
        <v>11.25</v>
      </c>
      <c r="Y55" s="16">
        <f t="shared" si="211"/>
        <v>1.5</v>
      </c>
      <c r="Z55" s="70">
        <f t="shared" ref="Z55:Z101" si="212">ROUND(C55*17.7%,2)</f>
        <v>152.22</v>
      </c>
      <c r="AA55" s="70">
        <f t="shared" ref="AA55:AA101" si="213">ROUND(D55*6.11%,2)</f>
        <v>4.28</v>
      </c>
      <c r="AB55" s="70">
        <f t="shared" ref="AB55:AB101" si="214">ROUND(F55*16%,2)</f>
        <v>2.4</v>
      </c>
      <c r="AC55" s="70">
        <f t="shared" ref="AC55:AC101" si="215">ROUND(G55*5.41%,2)</f>
        <v>0</v>
      </c>
      <c r="AD55" s="70">
        <f t="shared" ref="AD55:AD101" si="216">ROUND(I55*16%,2)</f>
        <v>0.32</v>
      </c>
      <c r="AE55" s="70">
        <f t="shared" ref="AE55:AE101" si="217">ROUND(J55*5.41%,2)</f>
        <v>0</v>
      </c>
      <c r="AF55" s="70">
        <v>0</v>
      </c>
      <c r="AG55" s="70">
        <v>0</v>
      </c>
      <c r="AH55" s="70">
        <f t="shared" si="169"/>
        <v>367.22</v>
      </c>
      <c r="AI55" s="70">
        <f t="shared" si="170"/>
        <v>14.780000000000001</v>
      </c>
      <c r="AJ55" s="70">
        <f t="shared" si="171"/>
        <v>6.15</v>
      </c>
      <c r="AK55" s="70">
        <f t="shared" si="172"/>
        <v>0</v>
      </c>
      <c r="AL55" s="70">
        <f t="shared" si="173"/>
        <v>0.82000000000000006</v>
      </c>
      <c r="AM55" s="70">
        <f t="shared" si="174"/>
        <v>0</v>
      </c>
      <c r="AN55" s="70">
        <f t="shared" si="175"/>
        <v>11.25</v>
      </c>
      <c r="AO55" s="70">
        <f t="shared" si="176"/>
        <v>1.5</v>
      </c>
      <c r="AQ55" s="7">
        <f t="shared" si="17"/>
        <v>55.22</v>
      </c>
      <c r="AR55" s="7">
        <f t="shared" si="18"/>
        <v>8.85</v>
      </c>
      <c r="AS55" s="7">
        <f t="shared" si="19"/>
        <v>1.18</v>
      </c>
    </row>
    <row r="56" spans="1:52" ht="20.100000000000001" customHeight="1">
      <c r="A56" s="14">
        <v>3</v>
      </c>
      <c r="B56" s="15" t="s">
        <v>47</v>
      </c>
      <c r="C56" s="16">
        <v>460</v>
      </c>
      <c r="D56" s="16">
        <v>40</v>
      </c>
      <c r="E56" s="18" t="e">
        <f>C56+D56+#REF!+#REF!</f>
        <v>#REF!</v>
      </c>
      <c r="F56" s="16">
        <v>0</v>
      </c>
      <c r="G56" s="24">
        <v>0</v>
      </c>
      <c r="H56" s="18" t="e">
        <f>F56+G56+#REF!</f>
        <v>#REF!</v>
      </c>
      <c r="I56" s="16">
        <v>0</v>
      </c>
      <c r="J56" s="16">
        <v>0</v>
      </c>
      <c r="K56" s="18">
        <f t="shared" si="202"/>
        <v>0</v>
      </c>
      <c r="L56" s="24">
        <v>45</v>
      </c>
      <c r="M56" s="24">
        <v>10</v>
      </c>
      <c r="N56" s="18">
        <f t="shared" si="38"/>
        <v>55</v>
      </c>
      <c r="O56" s="18">
        <f t="shared" si="203"/>
        <v>505</v>
      </c>
      <c r="P56" s="19">
        <f t="shared" si="203"/>
        <v>50</v>
      </c>
      <c r="Q56" s="18">
        <f t="shared" si="3"/>
        <v>555</v>
      </c>
      <c r="R56" s="16">
        <f t="shared" si="204"/>
        <v>115</v>
      </c>
      <c r="S56" s="16">
        <f t="shared" si="205"/>
        <v>6</v>
      </c>
      <c r="T56" s="16">
        <f t="shared" si="206"/>
        <v>0</v>
      </c>
      <c r="U56" s="16">
        <f t="shared" si="207"/>
        <v>0</v>
      </c>
      <c r="V56" s="16">
        <f t="shared" si="208"/>
        <v>0</v>
      </c>
      <c r="W56" s="16">
        <f t="shared" si="209"/>
        <v>0</v>
      </c>
      <c r="X56" s="16">
        <f t="shared" si="210"/>
        <v>11.25</v>
      </c>
      <c r="Y56" s="16">
        <f t="shared" si="211"/>
        <v>1.5</v>
      </c>
      <c r="Z56" s="70">
        <f t="shared" si="212"/>
        <v>81.42</v>
      </c>
      <c r="AA56" s="70">
        <f t="shared" si="213"/>
        <v>2.44</v>
      </c>
      <c r="AB56" s="70">
        <f t="shared" si="214"/>
        <v>0</v>
      </c>
      <c r="AC56" s="70">
        <f t="shared" si="215"/>
        <v>0</v>
      </c>
      <c r="AD56" s="70">
        <f t="shared" si="216"/>
        <v>0</v>
      </c>
      <c r="AE56" s="70">
        <f t="shared" si="217"/>
        <v>0</v>
      </c>
      <c r="AF56" s="70">
        <v>0</v>
      </c>
      <c r="AG56" s="70">
        <v>0</v>
      </c>
      <c r="AH56" s="70">
        <f t="shared" si="169"/>
        <v>196.42000000000002</v>
      </c>
      <c r="AI56" s="70">
        <f t="shared" si="170"/>
        <v>8.44</v>
      </c>
      <c r="AJ56" s="70">
        <f t="shared" si="171"/>
        <v>0</v>
      </c>
      <c r="AK56" s="70">
        <f t="shared" si="172"/>
        <v>0</v>
      </c>
      <c r="AL56" s="70">
        <f t="shared" si="173"/>
        <v>0</v>
      </c>
      <c r="AM56" s="70">
        <f t="shared" si="174"/>
        <v>0</v>
      </c>
      <c r="AN56" s="70">
        <f t="shared" si="175"/>
        <v>11.25</v>
      </c>
      <c r="AO56" s="70">
        <f t="shared" si="176"/>
        <v>1.5</v>
      </c>
      <c r="AQ56" s="7">
        <f t="shared" si="17"/>
        <v>31.56</v>
      </c>
      <c r="AR56" s="7">
        <f t="shared" si="18"/>
        <v>0</v>
      </c>
      <c r="AS56" s="7">
        <f t="shared" si="19"/>
        <v>0</v>
      </c>
    </row>
    <row r="57" spans="1:52" ht="20.100000000000001" customHeight="1">
      <c r="A57" s="14"/>
      <c r="B57" s="15" t="s">
        <v>46</v>
      </c>
      <c r="C57" s="16">
        <f>+C55+C56</f>
        <v>1320</v>
      </c>
      <c r="D57" s="16">
        <f t="shared" ref="D57:AP57" si="218">+D55+D56</f>
        <v>110</v>
      </c>
      <c r="E57" s="16" t="e">
        <f t="shared" si="218"/>
        <v>#REF!</v>
      </c>
      <c r="F57" s="16">
        <f t="shared" si="218"/>
        <v>15</v>
      </c>
      <c r="G57" s="16">
        <f t="shared" si="218"/>
        <v>0</v>
      </c>
      <c r="H57" s="16" t="e">
        <f t="shared" si="218"/>
        <v>#REF!</v>
      </c>
      <c r="I57" s="16">
        <f t="shared" si="218"/>
        <v>2</v>
      </c>
      <c r="J57" s="16">
        <f t="shared" si="218"/>
        <v>0</v>
      </c>
      <c r="K57" s="16">
        <f t="shared" si="218"/>
        <v>2</v>
      </c>
      <c r="L57" s="16">
        <f t="shared" si="218"/>
        <v>90</v>
      </c>
      <c r="M57" s="16">
        <f t="shared" si="218"/>
        <v>20</v>
      </c>
      <c r="N57" s="16">
        <f t="shared" si="218"/>
        <v>110</v>
      </c>
      <c r="O57" s="16">
        <f t="shared" si="218"/>
        <v>1427</v>
      </c>
      <c r="P57" s="16">
        <f t="shared" si="218"/>
        <v>130</v>
      </c>
      <c r="Q57" s="16">
        <f t="shared" si="218"/>
        <v>1557</v>
      </c>
      <c r="R57" s="16">
        <f t="shared" si="218"/>
        <v>330</v>
      </c>
      <c r="S57" s="16">
        <f t="shared" si="218"/>
        <v>16.5</v>
      </c>
      <c r="T57" s="16">
        <f t="shared" si="218"/>
        <v>3.75</v>
      </c>
      <c r="U57" s="16">
        <f t="shared" si="218"/>
        <v>0</v>
      </c>
      <c r="V57" s="16">
        <f t="shared" si="218"/>
        <v>0.5</v>
      </c>
      <c r="W57" s="16">
        <f t="shared" si="218"/>
        <v>0</v>
      </c>
      <c r="X57" s="16">
        <f t="shared" si="218"/>
        <v>22.5</v>
      </c>
      <c r="Y57" s="16">
        <f t="shared" si="218"/>
        <v>3</v>
      </c>
      <c r="Z57" s="16">
        <f t="shared" si="218"/>
        <v>233.64</v>
      </c>
      <c r="AA57" s="16">
        <f t="shared" si="218"/>
        <v>6.7200000000000006</v>
      </c>
      <c r="AB57" s="16">
        <f t="shared" si="218"/>
        <v>2.4</v>
      </c>
      <c r="AC57" s="16">
        <f t="shared" si="218"/>
        <v>0</v>
      </c>
      <c r="AD57" s="16">
        <f t="shared" si="218"/>
        <v>0.32</v>
      </c>
      <c r="AE57" s="16">
        <f t="shared" si="218"/>
        <v>0</v>
      </c>
      <c r="AF57" s="16">
        <f t="shared" si="218"/>
        <v>0</v>
      </c>
      <c r="AG57" s="16">
        <f t="shared" si="218"/>
        <v>0</v>
      </c>
      <c r="AH57" s="16">
        <f t="shared" si="218"/>
        <v>563.6400000000001</v>
      </c>
      <c r="AI57" s="16">
        <f t="shared" si="218"/>
        <v>23.22</v>
      </c>
      <c r="AJ57" s="16">
        <f t="shared" si="218"/>
        <v>6.15</v>
      </c>
      <c r="AK57" s="16">
        <f t="shared" si="218"/>
        <v>0</v>
      </c>
      <c r="AL57" s="16">
        <f t="shared" si="218"/>
        <v>0.82000000000000006</v>
      </c>
      <c r="AM57" s="16">
        <f t="shared" si="218"/>
        <v>0</v>
      </c>
      <c r="AN57" s="16">
        <f t="shared" si="218"/>
        <v>22.5</v>
      </c>
      <c r="AO57" s="16">
        <f t="shared" si="218"/>
        <v>3</v>
      </c>
      <c r="AP57" s="16">
        <f t="shared" si="218"/>
        <v>0</v>
      </c>
      <c r="AQ57" s="7">
        <f t="shared" si="17"/>
        <v>86.78</v>
      </c>
      <c r="AR57" s="7">
        <f t="shared" si="18"/>
        <v>8.85</v>
      </c>
      <c r="AS57" s="7">
        <f t="shared" si="19"/>
        <v>1.18</v>
      </c>
    </row>
    <row r="58" spans="1:52" ht="20.100000000000001" customHeight="1">
      <c r="A58" s="14">
        <v>4</v>
      </c>
      <c r="B58" s="15" t="s">
        <v>48</v>
      </c>
      <c r="C58" s="16">
        <v>530</v>
      </c>
      <c r="D58" s="16">
        <v>45</v>
      </c>
      <c r="E58" s="18" t="e">
        <f>C58+D58+#REF!+#REF!</f>
        <v>#REF!</v>
      </c>
      <c r="F58" s="16">
        <v>30</v>
      </c>
      <c r="G58" s="24">
        <v>10</v>
      </c>
      <c r="H58" s="18" t="e">
        <f>F58+G58+#REF!</f>
        <v>#REF!</v>
      </c>
      <c r="I58" s="16">
        <v>26</v>
      </c>
      <c r="J58" s="16">
        <v>0</v>
      </c>
      <c r="K58" s="18">
        <f t="shared" si="202"/>
        <v>26</v>
      </c>
      <c r="L58" s="24">
        <v>60</v>
      </c>
      <c r="M58" s="24">
        <v>10</v>
      </c>
      <c r="N58" s="18">
        <f t="shared" si="38"/>
        <v>70</v>
      </c>
      <c r="O58" s="18">
        <f>C58+F58+I58+L58</f>
        <v>646</v>
      </c>
      <c r="P58" s="19">
        <f>D58+G58+J58+M58</f>
        <v>65</v>
      </c>
      <c r="Q58" s="18">
        <f t="shared" si="3"/>
        <v>711</v>
      </c>
      <c r="R58" s="16">
        <f t="shared" si="204"/>
        <v>132.5</v>
      </c>
      <c r="S58" s="16">
        <f t="shared" si="205"/>
        <v>6.75</v>
      </c>
      <c r="T58" s="16">
        <f t="shared" si="206"/>
        <v>7.5</v>
      </c>
      <c r="U58" s="16">
        <f t="shared" si="207"/>
        <v>1.5</v>
      </c>
      <c r="V58" s="16">
        <f t="shared" si="208"/>
        <v>6.5</v>
      </c>
      <c r="W58" s="16">
        <f t="shared" si="209"/>
        <v>0</v>
      </c>
      <c r="X58" s="16">
        <f t="shared" si="210"/>
        <v>15</v>
      </c>
      <c r="Y58" s="16">
        <f t="shared" si="211"/>
        <v>1.5</v>
      </c>
      <c r="Z58" s="70">
        <f t="shared" si="212"/>
        <v>93.81</v>
      </c>
      <c r="AA58" s="70">
        <f t="shared" si="213"/>
        <v>2.75</v>
      </c>
      <c r="AB58" s="70">
        <f t="shared" si="214"/>
        <v>4.8</v>
      </c>
      <c r="AC58" s="70">
        <f t="shared" si="215"/>
        <v>0.54</v>
      </c>
      <c r="AD58" s="70">
        <f t="shared" si="216"/>
        <v>4.16</v>
      </c>
      <c r="AE58" s="70">
        <f t="shared" si="217"/>
        <v>0</v>
      </c>
      <c r="AF58" s="70">
        <v>0</v>
      </c>
      <c r="AG58" s="70">
        <v>0</v>
      </c>
      <c r="AH58" s="70">
        <f t="shared" si="169"/>
        <v>226.31</v>
      </c>
      <c r="AI58" s="70">
        <f t="shared" si="170"/>
        <v>9.5</v>
      </c>
      <c r="AJ58" s="70">
        <f t="shared" si="171"/>
        <v>12.3</v>
      </c>
      <c r="AK58" s="70">
        <f t="shared" si="172"/>
        <v>2.04</v>
      </c>
      <c r="AL58" s="70">
        <f t="shared" si="173"/>
        <v>10.66</v>
      </c>
      <c r="AM58" s="70">
        <f t="shared" si="174"/>
        <v>0</v>
      </c>
      <c r="AN58" s="70">
        <f t="shared" si="175"/>
        <v>15</v>
      </c>
      <c r="AO58" s="70">
        <f t="shared" si="176"/>
        <v>1.5</v>
      </c>
      <c r="AR58" s="7">
        <f t="shared" si="18"/>
        <v>17.7</v>
      </c>
      <c r="AS58" s="7">
        <f t="shared" si="19"/>
        <v>15.34</v>
      </c>
    </row>
    <row r="59" spans="1:52" ht="20.100000000000001" customHeight="1">
      <c r="A59" s="14">
        <v>5</v>
      </c>
      <c r="B59" s="15" t="s">
        <v>49</v>
      </c>
      <c r="C59" s="16">
        <v>300</v>
      </c>
      <c r="D59" s="16">
        <v>20</v>
      </c>
      <c r="E59" s="18" t="e">
        <f>C59+D59+#REF!+#REF!</f>
        <v>#REF!</v>
      </c>
      <c r="F59" s="16">
        <v>45</v>
      </c>
      <c r="G59" s="24">
        <v>5</v>
      </c>
      <c r="H59" s="18" t="e">
        <f>F59+G59+#REF!</f>
        <v>#REF!</v>
      </c>
      <c r="I59" s="16">
        <v>88</v>
      </c>
      <c r="J59" s="16">
        <v>0</v>
      </c>
      <c r="K59" s="18">
        <f t="shared" si="202"/>
        <v>88</v>
      </c>
      <c r="L59" s="24">
        <v>45</v>
      </c>
      <c r="M59" s="24">
        <v>0</v>
      </c>
      <c r="N59" s="18">
        <f t="shared" si="38"/>
        <v>45</v>
      </c>
      <c r="O59" s="18">
        <f>C59+F59+I59+L59</f>
        <v>478</v>
      </c>
      <c r="P59" s="19">
        <f>D59+G59+J59+M59</f>
        <v>25</v>
      </c>
      <c r="Q59" s="18">
        <f t="shared" si="3"/>
        <v>503</v>
      </c>
      <c r="R59" s="16">
        <f t="shared" si="204"/>
        <v>75</v>
      </c>
      <c r="S59" s="16">
        <f t="shared" si="205"/>
        <v>3</v>
      </c>
      <c r="T59" s="16">
        <f t="shared" si="206"/>
        <v>11.25</v>
      </c>
      <c r="U59" s="16">
        <f t="shared" si="207"/>
        <v>0.75</v>
      </c>
      <c r="V59" s="16">
        <f t="shared" si="208"/>
        <v>22</v>
      </c>
      <c r="W59" s="16">
        <f t="shared" si="209"/>
        <v>0</v>
      </c>
      <c r="X59" s="16">
        <f t="shared" si="210"/>
        <v>11.25</v>
      </c>
      <c r="Y59" s="16">
        <f t="shared" si="211"/>
        <v>0</v>
      </c>
      <c r="Z59" s="70">
        <f t="shared" si="212"/>
        <v>53.1</v>
      </c>
      <c r="AA59" s="70">
        <f t="shared" si="213"/>
        <v>1.22</v>
      </c>
      <c r="AB59" s="70">
        <f t="shared" si="214"/>
        <v>7.2</v>
      </c>
      <c r="AC59" s="70">
        <f t="shared" si="215"/>
        <v>0.27</v>
      </c>
      <c r="AD59" s="70">
        <f t="shared" si="216"/>
        <v>14.08</v>
      </c>
      <c r="AE59" s="70">
        <f t="shared" si="217"/>
        <v>0</v>
      </c>
      <c r="AF59" s="70">
        <v>0</v>
      </c>
      <c r="AG59" s="70">
        <v>0</v>
      </c>
      <c r="AH59" s="70">
        <f t="shared" si="169"/>
        <v>128.1</v>
      </c>
      <c r="AI59" s="70">
        <f t="shared" si="170"/>
        <v>4.22</v>
      </c>
      <c r="AJ59" s="70">
        <f t="shared" si="171"/>
        <v>18.45</v>
      </c>
      <c r="AK59" s="70">
        <f t="shared" si="172"/>
        <v>1.02</v>
      </c>
      <c r="AL59" s="70">
        <f t="shared" si="173"/>
        <v>36.08</v>
      </c>
      <c r="AM59" s="70">
        <f t="shared" si="174"/>
        <v>0</v>
      </c>
      <c r="AN59" s="70">
        <f t="shared" si="175"/>
        <v>11.25</v>
      </c>
      <c r="AO59" s="70">
        <f t="shared" si="176"/>
        <v>0</v>
      </c>
      <c r="AR59" s="7">
        <f t="shared" si="18"/>
        <v>26.55</v>
      </c>
      <c r="AS59" s="7">
        <f t="shared" si="19"/>
        <v>51.92</v>
      </c>
    </row>
    <row r="60" spans="1:52" s="5" customFormat="1" ht="20.100000000000001" customHeight="1">
      <c r="A60" s="66"/>
      <c r="B60" s="67" t="s">
        <v>48</v>
      </c>
      <c r="C60" s="68">
        <f>+C58+C59</f>
        <v>830</v>
      </c>
      <c r="D60" s="68">
        <f t="shared" ref="D60:AP60" si="219">+D58+D59</f>
        <v>65</v>
      </c>
      <c r="E60" s="68" t="e">
        <f t="shared" si="219"/>
        <v>#REF!</v>
      </c>
      <c r="F60" s="68">
        <f t="shared" si="219"/>
        <v>75</v>
      </c>
      <c r="G60" s="68">
        <f t="shared" si="219"/>
        <v>15</v>
      </c>
      <c r="H60" s="68" t="e">
        <f t="shared" si="219"/>
        <v>#REF!</v>
      </c>
      <c r="I60" s="68">
        <f t="shared" si="219"/>
        <v>114</v>
      </c>
      <c r="J60" s="68">
        <f t="shared" si="219"/>
        <v>0</v>
      </c>
      <c r="K60" s="68">
        <f t="shared" si="219"/>
        <v>114</v>
      </c>
      <c r="L60" s="68">
        <f t="shared" si="219"/>
        <v>105</v>
      </c>
      <c r="M60" s="68">
        <f t="shared" si="219"/>
        <v>10</v>
      </c>
      <c r="N60" s="68">
        <f t="shared" si="219"/>
        <v>115</v>
      </c>
      <c r="O60" s="68">
        <f t="shared" si="219"/>
        <v>1124</v>
      </c>
      <c r="P60" s="68">
        <f t="shared" si="219"/>
        <v>90</v>
      </c>
      <c r="Q60" s="68">
        <f t="shared" si="219"/>
        <v>1214</v>
      </c>
      <c r="R60" s="68">
        <f t="shared" si="219"/>
        <v>207.5</v>
      </c>
      <c r="S60" s="68">
        <f t="shared" si="219"/>
        <v>9.75</v>
      </c>
      <c r="T60" s="68">
        <f t="shared" si="219"/>
        <v>18.75</v>
      </c>
      <c r="U60" s="68">
        <f t="shared" si="219"/>
        <v>2.25</v>
      </c>
      <c r="V60" s="68">
        <f t="shared" si="219"/>
        <v>28.5</v>
      </c>
      <c r="W60" s="68">
        <f t="shared" si="219"/>
        <v>0</v>
      </c>
      <c r="X60" s="68">
        <f t="shared" si="219"/>
        <v>26.25</v>
      </c>
      <c r="Y60" s="68">
        <f t="shared" si="219"/>
        <v>1.5</v>
      </c>
      <c r="Z60" s="68">
        <f t="shared" si="219"/>
        <v>146.91</v>
      </c>
      <c r="AA60" s="68">
        <f t="shared" si="219"/>
        <v>3.9699999999999998</v>
      </c>
      <c r="AB60" s="68">
        <f t="shared" si="219"/>
        <v>12</v>
      </c>
      <c r="AC60" s="68">
        <f t="shared" si="219"/>
        <v>0.81</v>
      </c>
      <c r="AD60" s="68">
        <f t="shared" si="219"/>
        <v>18.240000000000002</v>
      </c>
      <c r="AE60" s="68">
        <f t="shared" si="219"/>
        <v>0</v>
      </c>
      <c r="AF60" s="68">
        <f t="shared" si="219"/>
        <v>0</v>
      </c>
      <c r="AG60" s="68">
        <f t="shared" si="219"/>
        <v>0</v>
      </c>
      <c r="AH60" s="68">
        <f t="shared" si="219"/>
        <v>354.40999999999997</v>
      </c>
      <c r="AI60" s="68">
        <f t="shared" si="219"/>
        <v>13.719999999999999</v>
      </c>
      <c r="AJ60" s="68">
        <f t="shared" si="219"/>
        <v>30.75</v>
      </c>
      <c r="AK60" s="68">
        <f t="shared" si="219"/>
        <v>3.06</v>
      </c>
      <c r="AL60" s="68">
        <f t="shared" si="219"/>
        <v>46.739999999999995</v>
      </c>
      <c r="AM60" s="68">
        <f t="shared" si="219"/>
        <v>0</v>
      </c>
      <c r="AN60" s="68">
        <f t="shared" si="219"/>
        <v>26.25</v>
      </c>
      <c r="AO60" s="68">
        <f t="shared" si="219"/>
        <v>1.5</v>
      </c>
      <c r="AP60" s="68">
        <f t="shared" si="219"/>
        <v>0</v>
      </c>
      <c r="AR60" s="23">
        <f t="shared" si="18"/>
        <v>44.25</v>
      </c>
      <c r="AS60" s="23">
        <f t="shared" si="19"/>
        <v>67.260000000000005</v>
      </c>
    </row>
    <row r="61" spans="1:52" ht="20.100000000000001" customHeight="1">
      <c r="A61" s="14">
        <v>6</v>
      </c>
      <c r="B61" s="15" t="s">
        <v>50</v>
      </c>
      <c r="C61" s="16">
        <v>1155</v>
      </c>
      <c r="D61" s="16">
        <v>80</v>
      </c>
      <c r="E61" s="18" t="e">
        <f>C61+D61+#REF!+#REF!</f>
        <v>#REF!</v>
      </c>
      <c r="F61" s="16">
        <v>0</v>
      </c>
      <c r="G61" s="24">
        <v>0</v>
      </c>
      <c r="H61" s="18" t="e">
        <f>F61+G61+#REF!</f>
        <v>#REF!</v>
      </c>
      <c r="I61" s="16">
        <v>88</v>
      </c>
      <c r="J61" s="16">
        <v>2</v>
      </c>
      <c r="K61" s="18">
        <f t="shared" si="202"/>
        <v>90</v>
      </c>
      <c r="L61" s="24">
        <v>113</v>
      </c>
      <c r="M61" s="24">
        <v>10</v>
      </c>
      <c r="N61" s="18">
        <f t="shared" si="38"/>
        <v>123</v>
      </c>
      <c r="O61" s="18">
        <f t="shared" ref="O61:P63" si="220">C61+F61+I61+L61</f>
        <v>1356</v>
      </c>
      <c r="P61" s="19">
        <f t="shared" si="220"/>
        <v>92</v>
      </c>
      <c r="Q61" s="18">
        <f t="shared" si="3"/>
        <v>1448</v>
      </c>
      <c r="R61" s="16">
        <f t="shared" si="204"/>
        <v>288.75</v>
      </c>
      <c r="S61" s="16">
        <f t="shared" si="205"/>
        <v>12</v>
      </c>
      <c r="T61" s="16">
        <f t="shared" si="206"/>
        <v>0</v>
      </c>
      <c r="U61" s="16">
        <f t="shared" si="207"/>
        <v>0</v>
      </c>
      <c r="V61" s="16">
        <f t="shared" si="208"/>
        <v>22</v>
      </c>
      <c r="W61" s="16">
        <f t="shared" si="209"/>
        <v>0.3</v>
      </c>
      <c r="X61" s="16">
        <f t="shared" si="210"/>
        <v>28.25</v>
      </c>
      <c r="Y61" s="16">
        <f t="shared" si="211"/>
        <v>1.5</v>
      </c>
      <c r="Z61" s="70">
        <f t="shared" si="212"/>
        <v>204.44</v>
      </c>
      <c r="AA61" s="70">
        <f>ROUND(D61*6.11%,2)+0.02</f>
        <v>4.9099999999999993</v>
      </c>
      <c r="AB61" s="70">
        <f t="shared" si="214"/>
        <v>0</v>
      </c>
      <c r="AC61" s="70">
        <f t="shared" si="215"/>
        <v>0</v>
      </c>
      <c r="AD61" s="70">
        <f t="shared" si="216"/>
        <v>14.08</v>
      </c>
      <c r="AE61" s="70">
        <f t="shared" si="217"/>
        <v>0.11</v>
      </c>
      <c r="AF61" s="70">
        <v>0</v>
      </c>
      <c r="AG61" s="70">
        <v>0</v>
      </c>
      <c r="AH61" s="70">
        <f t="shared" si="169"/>
        <v>493.19</v>
      </c>
      <c r="AI61" s="70">
        <f t="shared" si="170"/>
        <v>16.91</v>
      </c>
      <c r="AJ61" s="70">
        <f t="shared" si="171"/>
        <v>0</v>
      </c>
      <c r="AK61" s="70">
        <f t="shared" si="172"/>
        <v>0</v>
      </c>
      <c r="AL61" s="70">
        <f t="shared" si="173"/>
        <v>36.08</v>
      </c>
      <c r="AM61" s="70">
        <f t="shared" si="174"/>
        <v>0.41</v>
      </c>
      <c r="AN61" s="70">
        <f t="shared" si="175"/>
        <v>28.25</v>
      </c>
      <c r="AO61" s="70">
        <f t="shared" si="176"/>
        <v>1.5</v>
      </c>
      <c r="AR61" s="7">
        <f t="shared" si="18"/>
        <v>0</v>
      </c>
      <c r="AS61" s="7">
        <f t="shared" si="19"/>
        <v>51.92</v>
      </c>
    </row>
    <row r="62" spans="1:52" ht="20.100000000000001" customHeight="1">
      <c r="A62" s="14">
        <v>7</v>
      </c>
      <c r="B62" s="15" t="s">
        <v>51</v>
      </c>
      <c r="C62" s="16">
        <v>150</v>
      </c>
      <c r="D62" s="16">
        <v>4</v>
      </c>
      <c r="E62" s="18" t="e">
        <f>C62+D62+#REF!+#REF!</f>
        <v>#REF!</v>
      </c>
      <c r="F62" s="16">
        <v>0</v>
      </c>
      <c r="G62" s="24">
        <v>0</v>
      </c>
      <c r="H62" s="18" t="e">
        <f>F62+G62+#REF!</f>
        <v>#REF!</v>
      </c>
      <c r="I62" s="16">
        <v>18</v>
      </c>
      <c r="J62" s="16">
        <v>0</v>
      </c>
      <c r="K62" s="18">
        <f t="shared" si="202"/>
        <v>18</v>
      </c>
      <c r="L62" s="24">
        <v>15</v>
      </c>
      <c r="M62" s="24">
        <v>0</v>
      </c>
      <c r="N62" s="18">
        <f t="shared" si="38"/>
        <v>15</v>
      </c>
      <c r="O62" s="18">
        <f t="shared" si="220"/>
        <v>183</v>
      </c>
      <c r="P62" s="19">
        <f t="shared" si="220"/>
        <v>4</v>
      </c>
      <c r="Q62" s="18">
        <f t="shared" si="3"/>
        <v>187</v>
      </c>
      <c r="R62" s="16">
        <f t="shared" si="204"/>
        <v>37.5</v>
      </c>
      <c r="S62" s="16">
        <f t="shared" si="205"/>
        <v>0.6</v>
      </c>
      <c r="T62" s="16">
        <f t="shared" si="206"/>
        <v>0</v>
      </c>
      <c r="U62" s="16">
        <f t="shared" si="207"/>
        <v>0</v>
      </c>
      <c r="V62" s="16">
        <f t="shared" si="208"/>
        <v>4.5</v>
      </c>
      <c r="W62" s="16">
        <f t="shared" si="209"/>
        <v>0</v>
      </c>
      <c r="X62" s="16">
        <f t="shared" si="210"/>
        <v>3.75</v>
      </c>
      <c r="Y62" s="16">
        <f t="shared" si="211"/>
        <v>0</v>
      </c>
      <c r="Z62" s="70">
        <f t="shared" si="212"/>
        <v>26.55</v>
      </c>
      <c r="AA62" s="70">
        <f t="shared" si="213"/>
        <v>0.24</v>
      </c>
      <c r="AB62" s="70">
        <f t="shared" si="214"/>
        <v>0</v>
      </c>
      <c r="AC62" s="70">
        <f t="shared" si="215"/>
        <v>0</v>
      </c>
      <c r="AD62" s="70">
        <f t="shared" si="216"/>
        <v>2.88</v>
      </c>
      <c r="AE62" s="70">
        <f t="shared" si="217"/>
        <v>0</v>
      </c>
      <c r="AF62" s="70">
        <v>0</v>
      </c>
      <c r="AG62" s="70">
        <v>0</v>
      </c>
      <c r="AH62" s="70">
        <f t="shared" si="169"/>
        <v>64.05</v>
      </c>
      <c r="AI62" s="70">
        <f t="shared" si="170"/>
        <v>0.84</v>
      </c>
      <c r="AJ62" s="70">
        <f t="shared" si="171"/>
        <v>0</v>
      </c>
      <c r="AK62" s="70">
        <f t="shared" si="172"/>
        <v>0</v>
      </c>
      <c r="AL62" s="70">
        <f t="shared" si="173"/>
        <v>7.38</v>
      </c>
      <c r="AM62" s="70">
        <f t="shared" si="174"/>
        <v>0</v>
      </c>
      <c r="AN62" s="70">
        <f t="shared" si="175"/>
        <v>3.75</v>
      </c>
      <c r="AO62" s="70">
        <f t="shared" si="176"/>
        <v>0</v>
      </c>
      <c r="AR62" s="7">
        <f t="shared" si="18"/>
        <v>0</v>
      </c>
      <c r="AS62" s="7">
        <f t="shared" si="19"/>
        <v>10.62</v>
      </c>
    </row>
    <row r="63" spans="1:52" ht="20.100000000000001" customHeight="1">
      <c r="A63" s="14">
        <v>8</v>
      </c>
      <c r="B63" s="15" t="s">
        <v>52</v>
      </c>
      <c r="C63" s="16">
        <v>140</v>
      </c>
      <c r="D63" s="16">
        <v>10</v>
      </c>
      <c r="E63" s="18" t="e">
        <f>C63+D63+#REF!+#REF!</f>
        <v>#REF!</v>
      </c>
      <c r="F63" s="16">
        <v>0</v>
      </c>
      <c r="G63" s="24">
        <v>0</v>
      </c>
      <c r="H63" s="18" t="e">
        <f>F63+G63+#REF!</f>
        <v>#REF!</v>
      </c>
      <c r="I63" s="16">
        <v>65</v>
      </c>
      <c r="J63" s="16">
        <v>0</v>
      </c>
      <c r="K63" s="18">
        <f t="shared" si="202"/>
        <v>65</v>
      </c>
      <c r="L63" s="24">
        <v>26</v>
      </c>
      <c r="M63" s="24">
        <v>0</v>
      </c>
      <c r="N63" s="18">
        <f t="shared" si="38"/>
        <v>26</v>
      </c>
      <c r="O63" s="18">
        <f t="shared" si="220"/>
        <v>231</v>
      </c>
      <c r="P63" s="19">
        <f t="shared" si="220"/>
        <v>10</v>
      </c>
      <c r="Q63" s="18">
        <f t="shared" si="3"/>
        <v>241</v>
      </c>
      <c r="R63" s="16">
        <f t="shared" si="204"/>
        <v>35</v>
      </c>
      <c r="S63" s="16">
        <f t="shared" si="205"/>
        <v>1.5</v>
      </c>
      <c r="T63" s="16">
        <f t="shared" si="206"/>
        <v>0</v>
      </c>
      <c r="U63" s="16">
        <f t="shared" si="207"/>
        <v>0</v>
      </c>
      <c r="V63" s="16">
        <f t="shared" si="208"/>
        <v>16.25</v>
      </c>
      <c r="W63" s="16">
        <f t="shared" si="209"/>
        <v>0</v>
      </c>
      <c r="X63" s="16">
        <f t="shared" si="210"/>
        <v>6.5</v>
      </c>
      <c r="Y63" s="16">
        <f t="shared" si="211"/>
        <v>0</v>
      </c>
      <c r="Z63" s="70">
        <f t="shared" si="212"/>
        <v>24.78</v>
      </c>
      <c r="AA63" s="70">
        <f t="shared" si="213"/>
        <v>0.61</v>
      </c>
      <c r="AB63" s="70">
        <f t="shared" si="214"/>
        <v>0</v>
      </c>
      <c r="AC63" s="70">
        <f t="shared" si="215"/>
        <v>0</v>
      </c>
      <c r="AD63" s="70">
        <f t="shared" si="216"/>
        <v>10.4</v>
      </c>
      <c r="AE63" s="70">
        <f t="shared" si="217"/>
        <v>0</v>
      </c>
      <c r="AF63" s="70">
        <v>0</v>
      </c>
      <c r="AG63" s="70">
        <v>0</v>
      </c>
      <c r="AH63" s="70">
        <f t="shared" si="169"/>
        <v>59.78</v>
      </c>
      <c r="AI63" s="70">
        <f t="shared" si="170"/>
        <v>2.11</v>
      </c>
      <c r="AJ63" s="70">
        <f t="shared" si="171"/>
        <v>0</v>
      </c>
      <c r="AK63" s="70">
        <f t="shared" si="172"/>
        <v>0</v>
      </c>
      <c r="AL63" s="70">
        <f t="shared" si="173"/>
        <v>26.65</v>
      </c>
      <c r="AM63" s="70">
        <f t="shared" si="174"/>
        <v>0</v>
      </c>
      <c r="AN63" s="70">
        <f t="shared" si="175"/>
        <v>6.5</v>
      </c>
      <c r="AO63" s="70">
        <f t="shared" si="176"/>
        <v>0</v>
      </c>
    </row>
    <row r="64" spans="1:52" s="5" customFormat="1" ht="20.100000000000001" customHeight="1">
      <c r="A64" s="66"/>
      <c r="B64" s="67" t="s">
        <v>50</v>
      </c>
      <c r="C64" s="68">
        <f>+C61+C62+C63</f>
        <v>1445</v>
      </c>
      <c r="D64" s="68">
        <f t="shared" ref="D64:M64" si="221">+D61+D62+D63</f>
        <v>94</v>
      </c>
      <c r="E64" s="68" t="e">
        <f t="shared" si="221"/>
        <v>#REF!</v>
      </c>
      <c r="F64" s="68">
        <f t="shared" si="221"/>
        <v>0</v>
      </c>
      <c r="G64" s="68">
        <f t="shared" si="221"/>
        <v>0</v>
      </c>
      <c r="H64" s="68" t="e">
        <f t="shared" si="221"/>
        <v>#REF!</v>
      </c>
      <c r="I64" s="68">
        <f t="shared" si="221"/>
        <v>171</v>
      </c>
      <c r="J64" s="68">
        <f t="shared" si="221"/>
        <v>2</v>
      </c>
      <c r="K64" s="68">
        <f t="shared" si="221"/>
        <v>173</v>
      </c>
      <c r="L64" s="68">
        <f t="shared" si="221"/>
        <v>154</v>
      </c>
      <c r="M64" s="68">
        <f t="shared" si="221"/>
        <v>10</v>
      </c>
      <c r="N64" s="68">
        <f>+N61+N62+N63</f>
        <v>164</v>
      </c>
      <c r="O64" s="68">
        <f t="shared" ref="O64" si="222">+O61+O62+O63</f>
        <v>1770</v>
      </c>
      <c r="P64" s="68">
        <f t="shared" ref="P64" si="223">+P61+P62+P63</f>
        <v>106</v>
      </c>
      <c r="Q64" s="68">
        <f t="shared" ref="Q64:AP64" si="224">+Q61+Q62+Q63</f>
        <v>1876</v>
      </c>
      <c r="R64" s="68">
        <f t="shared" si="224"/>
        <v>361.25</v>
      </c>
      <c r="S64" s="68">
        <f t="shared" si="224"/>
        <v>14.1</v>
      </c>
      <c r="T64" s="68">
        <f t="shared" si="224"/>
        <v>0</v>
      </c>
      <c r="U64" s="68">
        <f t="shared" si="224"/>
        <v>0</v>
      </c>
      <c r="V64" s="68">
        <f t="shared" si="224"/>
        <v>42.75</v>
      </c>
      <c r="W64" s="68">
        <f t="shared" si="224"/>
        <v>0.3</v>
      </c>
      <c r="X64" s="68">
        <f t="shared" si="224"/>
        <v>38.5</v>
      </c>
      <c r="Y64" s="68">
        <f t="shared" si="224"/>
        <v>1.5</v>
      </c>
      <c r="Z64" s="68">
        <f t="shared" si="224"/>
        <v>255.77</v>
      </c>
      <c r="AA64" s="68">
        <f t="shared" si="224"/>
        <v>5.76</v>
      </c>
      <c r="AB64" s="68">
        <f t="shared" si="224"/>
        <v>0</v>
      </c>
      <c r="AC64" s="68">
        <f t="shared" si="224"/>
        <v>0</v>
      </c>
      <c r="AD64" s="68">
        <f t="shared" si="224"/>
        <v>27.36</v>
      </c>
      <c r="AE64" s="68">
        <f t="shared" si="224"/>
        <v>0.11</v>
      </c>
      <c r="AF64" s="68">
        <f t="shared" si="224"/>
        <v>0</v>
      </c>
      <c r="AG64" s="68">
        <f t="shared" si="224"/>
        <v>0</v>
      </c>
      <c r="AH64" s="68">
        <f t="shared" si="224"/>
        <v>617.02</v>
      </c>
      <c r="AI64" s="68">
        <f t="shared" si="224"/>
        <v>19.86</v>
      </c>
      <c r="AJ64" s="68">
        <f t="shared" si="224"/>
        <v>0</v>
      </c>
      <c r="AK64" s="68">
        <f t="shared" si="224"/>
        <v>0</v>
      </c>
      <c r="AL64" s="68">
        <f t="shared" si="224"/>
        <v>70.11</v>
      </c>
      <c r="AM64" s="68">
        <f t="shared" si="224"/>
        <v>0.41</v>
      </c>
      <c r="AN64" s="68">
        <f t="shared" si="224"/>
        <v>38.5</v>
      </c>
      <c r="AO64" s="68">
        <f t="shared" si="224"/>
        <v>1.5</v>
      </c>
      <c r="AP64" s="68">
        <f t="shared" si="224"/>
        <v>0</v>
      </c>
    </row>
    <row r="65" spans="1:44" ht="20.100000000000001" customHeight="1">
      <c r="A65" s="14">
        <v>9</v>
      </c>
      <c r="B65" s="15" t="s">
        <v>53</v>
      </c>
      <c r="C65" s="16">
        <v>4260</v>
      </c>
      <c r="D65" s="16">
        <v>540</v>
      </c>
      <c r="E65" s="18" t="e">
        <f>C65+D65+#REF!+#REF!</f>
        <v>#REF!</v>
      </c>
      <c r="F65" s="16">
        <v>115</v>
      </c>
      <c r="G65" s="24">
        <v>25</v>
      </c>
      <c r="H65" s="18" t="e">
        <f>F65+G65+#REF!</f>
        <v>#REF!</v>
      </c>
      <c r="I65" s="16">
        <v>90</v>
      </c>
      <c r="J65" s="16">
        <v>3</v>
      </c>
      <c r="K65" s="18">
        <f t="shared" si="202"/>
        <v>93</v>
      </c>
      <c r="L65" s="24">
        <v>400</v>
      </c>
      <c r="M65" s="24">
        <v>40</v>
      </c>
      <c r="N65" s="18">
        <f t="shared" si="38"/>
        <v>440</v>
      </c>
      <c r="O65" s="18">
        <f t="shared" ref="O65:O73" si="225">C65+F65+I65+L65</f>
        <v>4865</v>
      </c>
      <c r="P65" s="19">
        <f t="shared" ref="P65:P73" si="226">D65+G65+J65+M65</f>
        <v>608</v>
      </c>
      <c r="Q65" s="18">
        <f t="shared" si="3"/>
        <v>5473</v>
      </c>
      <c r="R65" s="16">
        <f t="shared" si="204"/>
        <v>1065</v>
      </c>
      <c r="S65" s="16">
        <f t="shared" si="205"/>
        <v>81</v>
      </c>
      <c r="T65" s="16">
        <f t="shared" si="206"/>
        <v>28.75</v>
      </c>
      <c r="U65" s="16">
        <f t="shared" si="207"/>
        <v>3.75</v>
      </c>
      <c r="V65" s="16">
        <f t="shared" si="208"/>
        <v>22.5</v>
      </c>
      <c r="W65" s="16">
        <f t="shared" si="209"/>
        <v>0.45</v>
      </c>
      <c r="X65" s="16">
        <f t="shared" si="210"/>
        <v>100</v>
      </c>
      <c r="Y65" s="16">
        <f t="shared" si="211"/>
        <v>6</v>
      </c>
      <c r="Z65" s="70">
        <f>ROUND(C65*17.7%,2)-0.1</f>
        <v>753.92</v>
      </c>
      <c r="AA65" s="70">
        <f>ROUND(D65*6.11%,2)+0.05</f>
        <v>33.04</v>
      </c>
      <c r="AB65" s="70">
        <f t="shared" si="214"/>
        <v>18.399999999999999</v>
      </c>
      <c r="AC65" s="70">
        <f t="shared" si="215"/>
        <v>1.35</v>
      </c>
      <c r="AD65" s="70">
        <f t="shared" si="216"/>
        <v>14.4</v>
      </c>
      <c r="AE65" s="70">
        <f t="shared" si="217"/>
        <v>0.16</v>
      </c>
      <c r="AF65" s="70">
        <v>0</v>
      </c>
      <c r="AG65" s="70">
        <v>0</v>
      </c>
      <c r="AH65" s="70">
        <f t="shared" si="169"/>
        <v>1818.92</v>
      </c>
      <c r="AI65" s="70">
        <f t="shared" si="170"/>
        <v>114.03999999999999</v>
      </c>
      <c r="AJ65" s="70">
        <f t="shared" si="171"/>
        <v>47.15</v>
      </c>
      <c r="AK65" s="70">
        <f t="shared" si="172"/>
        <v>5.0999999999999996</v>
      </c>
      <c r="AL65" s="70">
        <f t="shared" si="173"/>
        <v>36.9</v>
      </c>
      <c r="AM65" s="70">
        <f t="shared" si="174"/>
        <v>0.61</v>
      </c>
      <c r="AN65" s="70">
        <f t="shared" si="175"/>
        <v>100</v>
      </c>
      <c r="AO65" s="70">
        <f t="shared" si="176"/>
        <v>6</v>
      </c>
    </row>
    <row r="66" spans="1:44" ht="20.100000000000001" customHeight="1">
      <c r="A66" s="14">
        <v>10</v>
      </c>
      <c r="B66" s="15" t="s">
        <v>54</v>
      </c>
      <c r="C66" s="16">
        <v>95</v>
      </c>
      <c r="D66" s="16">
        <v>8</v>
      </c>
      <c r="E66" s="18" t="e">
        <f>C66+D66+#REF!+#REF!</f>
        <v>#REF!</v>
      </c>
      <c r="F66" s="16">
        <v>0</v>
      </c>
      <c r="G66" s="24">
        <v>0</v>
      </c>
      <c r="H66" s="18" t="e">
        <f>F66+G66+#REF!</f>
        <v>#REF!</v>
      </c>
      <c r="I66" s="16">
        <v>0</v>
      </c>
      <c r="J66" s="16">
        <v>0</v>
      </c>
      <c r="K66" s="18">
        <f t="shared" si="202"/>
        <v>0</v>
      </c>
      <c r="L66" s="24">
        <v>10</v>
      </c>
      <c r="M66" s="24">
        <v>0</v>
      </c>
      <c r="N66" s="18">
        <f t="shared" si="38"/>
        <v>10</v>
      </c>
      <c r="O66" s="18">
        <f t="shared" si="225"/>
        <v>105</v>
      </c>
      <c r="P66" s="19">
        <f t="shared" si="226"/>
        <v>8</v>
      </c>
      <c r="Q66" s="18">
        <f t="shared" si="3"/>
        <v>113</v>
      </c>
      <c r="R66" s="16">
        <f t="shared" si="204"/>
        <v>23.75</v>
      </c>
      <c r="S66" s="16">
        <f t="shared" si="205"/>
        <v>1.2</v>
      </c>
      <c r="T66" s="16">
        <f t="shared" si="206"/>
        <v>0</v>
      </c>
      <c r="U66" s="16">
        <f t="shared" si="207"/>
        <v>0</v>
      </c>
      <c r="V66" s="16">
        <f t="shared" si="208"/>
        <v>0</v>
      </c>
      <c r="W66" s="16">
        <f t="shared" si="209"/>
        <v>0</v>
      </c>
      <c r="X66" s="16">
        <f t="shared" si="210"/>
        <v>2.5</v>
      </c>
      <c r="Y66" s="16">
        <f t="shared" si="211"/>
        <v>0</v>
      </c>
      <c r="Z66" s="70">
        <f t="shared" si="212"/>
        <v>16.82</v>
      </c>
      <c r="AA66" s="70">
        <f t="shared" si="213"/>
        <v>0.49</v>
      </c>
      <c r="AB66" s="70">
        <f t="shared" si="214"/>
        <v>0</v>
      </c>
      <c r="AC66" s="70">
        <f t="shared" si="215"/>
        <v>0</v>
      </c>
      <c r="AD66" s="70">
        <f t="shared" si="216"/>
        <v>0</v>
      </c>
      <c r="AE66" s="70">
        <f t="shared" si="217"/>
        <v>0</v>
      </c>
      <c r="AF66" s="70">
        <v>0</v>
      </c>
      <c r="AG66" s="70">
        <v>0</v>
      </c>
      <c r="AH66" s="70">
        <f t="shared" si="169"/>
        <v>40.57</v>
      </c>
      <c r="AI66" s="70">
        <f t="shared" si="170"/>
        <v>1.69</v>
      </c>
      <c r="AJ66" s="70">
        <f t="shared" si="171"/>
        <v>0</v>
      </c>
      <c r="AK66" s="70">
        <f t="shared" si="172"/>
        <v>0</v>
      </c>
      <c r="AL66" s="70">
        <f t="shared" si="173"/>
        <v>0</v>
      </c>
      <c r="AM66" s="70">
        <f t="shared" si="174"/>
        <v>0</v>
      </c>
      <c r="AN66" s="70">
        <f t="shared" si="175"/>
        <v>2.5</v>
      </c>
      <c r="AO66" s="70">
        <f t="shared" si="176"/>
        <v>0</v>
      </c>
    </row>
    <row r="67" spans="1:44" ht="20.100000000000001" customHeight="1">
      <c r="A67" s="14">
        <v>11</v>
      </c>
      <c r="B67" s="15" t="s">
        <v>55</v>
      </c>
      <c r="C67" s="16">
        <v>140</v>
      </c>
      <c r="D67" s="16">
        <v>5</v>
      </c>
      <c r="E67" s="18" t="e">
        <f>C67+D67+#REF!+#REF!</f>
        <v>#REF!</v>
      </c>
      <c r="F67" s="16">
        <v>0</v>
      </c>
      <c r="G67" s="24">
        <v>0</v>
      </c>
      <c r="H67" s="18" t="e">
        <f>F67+G67+#REF!</f>
        <v>#REF!</v>
      </c>
      <c r="I67" s="16">
        <v>0</v>
      </c>
      <c r="J67" s="16">
        <v>0</v>
      </c>
      <c r="K67" s="18">
        <f t="shared" si="202"/>
        <v>0</v>
      </c>
      <c r="L67" s="24">
        <v>10</v>
      </c>
      <c r="M67" s="24">
        <v>0</v>
      </c>
      <c r="N67" s="18">
        <f t="shared" si="38"/>
        <v>10</v>
      </c>
      <c r="O67" s="18">
        <f t="shared" si="225"/>
        <v>150</v>
      </c>
      <c r="P67" s="19">
        <f t="shared" si="226"/>
        <v>5</v>
      </c>
      <c r="Q67" s="18">
        <f t="shared" si="3"/>
        <v>155</v>
      </c>
      <c r="R67" s="16">
        <f t="shared" si="204"/>
        <v>35</v>
      </c>
      <c r="S67" s="16">
        <f t="shared" si="205"/>
        <v>0.75</v>
      </c>
      <c r="T67" s="16">
        <f t="shared" si="206"/>
        <v>0</v>
      </c>
      <c r="U67" s="16">
        <f t="shared" si="207"/>
        <v>0</v>
      </c>
      <c r="V67" s="16">
        <f t="shared" si="208"/>
        <v>0</v>
      </c>
      <c r="W67" s="16">
        <f t="shared" si="209"/>
        <v>0</v>
      </c>
      <c r="X67" s="16">
        <f t="shared" si="210"/>
        <v>2.5</v>
      </c>
      <c r="Y67" s="16">
        <f t="shared" si="211"/>
        <v>0</v>
      </c>
      <c r="Z67" s="70">
        <f t="shared" si="212"/>
        <v>24.78</v>
      </c>
      <c r="AA67" s="70">
        <f t="shared" si="213"/>
        <v>0.31</v>
      </c>
      <c r="AB67" s="70">
        <f t="shared" si="214"/>
        <v>0</v>
      </c>
      <c r="AC67" s="70">
        <f t="shared" si="215"/>
        <v>0</v>
      </c>
      <c r="AD67" s="70">
        <f t="shared" si="216"/>
        <v>0</v>
      </c>
      <c r="AE67" s="70">
        <f t="shared" si="217"/>
        <v>0</v>
      </c>
      <c r="AF67" s="70">
        <v>0</v>
      </c>
      <c r="AG67" s="70">
        <v>0</v>
      </c>
      <c r="AH67" s="70">
        <f t="shared" si="169"/>
        <v>59.78</v>
      </c>
      <c r="AI67" s="70">
        <f t="shared" si="170"/>
        <v>1.06</v>
      </c>
      <c r="AJ67" s="70">
        <f t="shared" si="171"/>
        <v>0</v>
      </c>
      <c r="AK67" s="70">
        <f t="shared" si="172"/>
        <v>0</v>
      </c>
      <c r="AL67" s="70">
        <f t="shared" si="173"/>
        <v>0</v>
      </c>
      <c r="AM67" s="70">
        <f t="shared" si="174"/>
        <v>0</v>
      </c>
      <c r="AN67" s="70">
        <f t="shared" si="175"/>
        <v>2.5</v>
      </c>
      <c r="AO67" s="70">
        <f t="shared" si="176"/>
        <v>0</v>
      </c>
    </row>
    <row r="68" spans="1:44" ht="20.100000000000001" customHeight="1">
      <c r="A68" s="14">
        <v>12</v>
      </c>
      <c r="B68" s="15" t="s">
        <v>56</v>
      </c>
      <c r="C68" s="16">
        <v>70</v>
      </c>
      <c r="D68" s="16">
        <v>5</v>
      </c>
      <c r="E68" s="18" t="e">
        <f>C68+D68+#REF!+#REF!</f>
        <v>#REF!</v>
      </c>
      <c r="F68" s="16">
        <v>0</v>
      </c>
      <c r="G68" s="24">
        <v>0</v>
      </c>
      <c r="H68" s="18" t="e">
        <f>F68+G68+#REF!</f>
        <v>#REF!</v>
      </c>
      <c r="I68" s="16">
        <v>0</v>
      </c>
      <c r="J68" s="16">
        <v>0</v>
      </c>
      <c r="K68" s="18">
        <f t="shared" si="202"/>
        <v>0</v>
      </c>
      <c r="L68" s="24">
        <v>10</v>
      </c>
      <c r="M68" s="24">
        <v>0</v>
      </c>
      <c r="N68" s="18">
        <f t="shared" si="38"/>
        <v>10</v>
      </c>
      <c r="O68" s="18">
        <f t="shared" si="225"/>
        <v>80</v>
      </c>
      <c r="P68" s="19">
        <f t="shared" si="226"/>
        <v>5</v>
      </c>
      <c r="Q68" s="18">
        <f t="shared" si="3"/>
        <v>85</v>
      </c>
      <c r="R68" s="16">
        <f t="shared" si="204"/>
        <v>17.5</v>
      </c>
      <c r="S68" s="16">
        <f t="shared" si="205"/>
        <v>0.75</v>
      </c>
      <c r="T68" s="16">
        <f t="shared" si="206"/>
        <v>0</v>
      </c>
      <c r="U68" s="16">
        <f t="shared" si="207"/>
        <v>0</v>
      </c>
      <c r="V68" s="16">
        <f t="shared" si="208"/>
        <v>0</v>
      </c>
      <c r="W68" s="16">
        <f t="shared" si="209"/>
        <v>0</v>
      </c>
      <c r="X68" s="16">
        <f t="shared" si="210"/>
        <v>2.5</v>
      </c>
      <c r="Y68" s="16">
        <f t="shared" si="211"/>
        <v>0</v>
      </c>
      <c r="Z68" s="70">
        <f t="shared" si="212"/>
        <v>12.39</v>
      </c>
      <c r="AA68" s="70">
        <f t="shared" si="213"/>
        <v>0.31</v>
      </c>
      <c r="AB68" s="70">
        <f t="shared" si="214"/>
        <v>0</v>
      </c>
      <c r="AC68" s="70">
        <f t="shared" si="215"/>
        <v>0</v>
      </c>
      <c r="AD68" s="70">
        <f t="shared" si="216"/>
        <v>0</v>
      </c>
      <c r="AE68" s="70">
        <f t="shared" si="217"/>
        <v>0</v>
      </c>
      <c r="AF68" s="70">
        <v>0</v>
      </c>
      <c r="AG68" s="70">
        <v>0</v>
      </c>
      <c r="AH68" s="70">
        <f t="shared" si="169"/>
        <v>29.89</v>
      </c>
      <c r="AI68" s="70">
        <f t="shared" si="170"/>
        <v>1.06</v>
      </c>
      <c r="AJ68" s="70">
        <f t="shared" si="171"/>
        <v>0</v>
      </c>
      <c r="AK68" s="70">
        <f t="shared" si="172"/>
        <v>0</v>
      </c>
      <c r="AL68" s="70">
        <f t="shared" si="173"/>
        <v>0</v>
      </c>
      <c r="AM68" s="70">
        <f t="shared" si="174"/>
        <v>0</v>
      </c>
      <c r="AN68" s="70">
        <f t="shared" si="175"/>
        <v>2.5</v>
      </c>
      <c r="AO68" s="70">
        <f t="shared" si="176"/>
        <v>0</v>
      </c>
    </row>
    <row r="69" spans="1:44" ht="20.100000000000001" customHeight="1">
      <c r="A69" s="14">
        <v>13</v>
      </c>
      <c r="B69" s="15" t="s">
        <v>57</v>
      </c>
      <c r="C69" s="16">
        <v>60</v>
      </c>
      <c r="D69" s="16">
        <v>4</v>
      </c>
      <c r="E69" s="18" t="e">
        <f>C69+D69+#REF!+#REF!</f>
        <v>#REF!</v>
      </c>
      <c r="F69" s="16">
        <v>0</v>
      </c>
      <c r="G69" s="24">
        <v>0</v>
      </c>
      <c r="H69" s="18" t="e">
        <f>F69+G69+#REF!</f>
        <v>#REF!</v>
      </c>
      <c r="I69" s="16">
        <v>0</v>
      </c>
      <c r="J69" s="16">
        <v>0</v>
      </c>
      <c r="K69" s="18">
        <f t="shared" si="202"/>
        <v>0</v>
      </c>
      <c r="L69" s="24">
        <v>10</v>
      </c>
      <c r="M69" s="24">
        <v>0</v>
      </c>
      <c r="N69" s="18">
        <f t="shared" si="38"/>
        <v>10</v>
      </c>
      <c r="O69" s="18">
        <f t="shared" si="225"/>
        <v>70</v>
      </c>
      <c r="P69" s="19">
        <f t="shared" si="226"/>
        <v>4</v>
      </c>
      <c r="Q69" s="18">
        <f t="shared" si="3"/>
        <v>74</v>
      </c>
      <c r="R69" s="16">
        <f t="shared" si="204"/>
        <v>15</v>
      </c>
      <c r="S69" s="16">
        <f t="shared" si="205"/>
        <v>0.6</v>
      </c>
      <c r="T69" s="16">
        <f t="shared" si="206"/>
        <v>0</v>
      </c>
      <c r="U69" s="16">
        <f t="shared" si="207"/>
        <v>0</v>
      </c>
      <c r="V69" s="16">
        <f t="shared" si="208"/>
        <v>0</v>
      </c>
      <c r="W69" s="16">
        <f t="shared" si="209"/>
        <v>0</v>
      </c>
      <c r="X69" s="16">
        <f t="shared" si="210"/>
        <v>2.5</v>
      </c>
      <c r="Y69" s="16">
        <f t="shared" si="211"/>
        <v>0</v>
      </c>
      <c r="Z69" s="70">
        <f t="shared" si="212"/>
        <v>10.62</v>
      </c>
      <c r="AA69" s="70">
        <f t="shared" si="213"/>
        <v>0.24</v>
      </c>
      <c r="AB69" s="70">
        <f t="shared" si="214"/>
        <v>0</v>
      </c>
      <c r="AC69" s="70">
        <f t="shared" si="215"/>
        <v>0</v>
      </c>
      <c r="AD69" s="70">
        <f t="shared" si="216"/>
        <v>0</v>
      </c>
      <c r="AE69" s="70">
        <f t="shared" si="217"/>
        <v>0</v>
      </c>
      <c r="AF69" s="70">
        <v>0</v>
      </c>
      <c r="AG69" s="70">
        <v>0</v>
      </c>
      <c r="AH69" s="70">
        <f t="shared" si="169"/>
        <v>25.619999999999997</v>
      </c>
      <c r="AI69" s="70">
        <f t="shared" si="170"/>
        <v>0.84</v>
      </c>
      <c r="AJ69" s="70">
        <f t="shared" si="171"/>
        <v>0</v>
      </c>
      <c r="AK69" s="70">
        <f t="shared" si="172"/>
        <v>0</v>
      </c>
      <c r="AL69" s="70">
        <f t="shared" si="173"/>
        <v>0</v>
      </c>
      <c r="AM69" s="70">
        <f t="shared" si="174"/>
        <v>0</v>
      </c>
      <c r="AN69" s="70">
        <f t="shared" si="175"/>
        <v>2.5</v>
      </c>
      <c r="AO69" s="70">
        <f t="shared" si="176"/>
        <v>0</v>
      </c>
    </row>
    <row r="70" spans="1:44" ht="20.100000000000001" customHeight="1">
      <c r="A70" s="14">
        <v>14</v>
      </c>
      <c r="B70" s="15" t="s">
        <v>58</v>
      </c>
      <c r="C70" s="16">
        <v>0</v>
      </c>
      <c r="D70" s="16">
        <v>0</v>
      </c>
      <c r="E70" s="18" t="e">
        <f>C70+D70+#REF!+#REF!</f>
        <v>#REF!</v>
      </c>
      <c r="F70" s="16">
        <v>0</v>
      </c>
      <c r="G70" s="24">
        <v>0</v>
      </c>
      <c r="H70" s="18" t="e">
        <f>F70+G70+#REF!</f>
        <v>#REF!</v>
      </c>
      <c r="I70" s="16">
        <v>0</v>
      </c>
      <c r="J70" s="16">
        <v>0</v>
      </c>
      <c r="K70" s="18">
        <f t="shared" si="202"/>
        <v>0</v>
      </c>
      <c r="L70" s="24">
        <v>0</v>
      </c>
      <c r="M70" s="24">
        <v>0</v>
      </c>
      <c r="N70" s="18">
        <f t="shared" si="38"/>
        <v>0</v>
      </c>
      <c r="O70" s="18">
        <f t="shared" si="225"/>
        <v>0</v>
      </c>
      <c r="P70" s="19">
        <f t="shared" si="226"/>
        <v>0</v>
      </c>
      <c r="Q70" s="18">
        <f t="shared" si="3"/>
        <v>0</v>
      </c>
      <c r="R70" s="16">
        <f t="shared" si="204"/>
        <v>0</v>
      </c>
      <c r="S70" s="16">
        <f t="shared" si="205"/>
        <v>0</v>
      </c>
      <c r="T70" s="16">
        <f t="shared" si="206"/>
        <v>0</v>
      </c>
      <c r="U70" s="16">
        <f t="shared" si="207"/>
        <v>0</v>
      </c>
      <c r="V70" s="16">
        <f t="shared" si="208"/>
        <v>0</v>
      </c>
      <c r="W70" s="16">
        <f t="shared" si="209"/>
        <v>0</v>
      </c>
      <c r="X70" s="16">
        <f t="shared" si="210"/>
        <v>0</v>
      </c>
      <c r="Y70" s="16">
        <f t="shared" si="211"/>
        <v>0</v>
      </c>
      <c r="Z70" s="70">
        <f t="shared" si="212"/>
        <v>0</v>
      </c>
      <c r="AA70" s="70">
        <f t="shared" si="213"/>
        <v>0</v>
      </c>
      <c r="AB70" s="70">
        <f t="shared" si="214"/>
        <v>0</v>
      </c>
      <c r="AC70" s="70">
        <f t="shared" si="215"/>
        <v>0</v>
      </c>
      <c r="AD70" s="70">
        <f t="shared" si="216"/>
        <v>0</v>
      </c>
      <c r="AE70" s="70">
        <f t="shared" si="217"/>
        <v>0</v>
      </c>
      <c r="AF70" s="70">
        <v>0</v>
      </c>
      <c r="AG70" s="70">
        <v>0</v>
      </c>
      <c r="AH70" s="70">
        <f t="shared" si="169"/>
        <v>0</v>
      </c>
      <c r="AI70" s="70">
        <f t="shared" si="170"/>
        <v>0</v>
      </c>
      <c r="AJ70" s="70">
        <f t="shared" si="171"/>
        <v>0</v>
      </c>
      <c r="AK70" s="70">
        <f t="shared" si="172"/>
        <v>0</v>
      </c>
      <c r="AL70" s="70">
        <f t="shared" si="173"/>
        <v>0</v>
      </c>
      <c r="AM70" s="70">
        <f t="shared" si="174"/>
        <v>0</v>
      </c>
      <c r="AN70" s="70">
        <f t="shared" si="175"/>
        <v>0</v>
      </c>
      <c r="AO70" s="70">
        <f t="shared" si="176"/>
        <v>0</v>
      </c>
    </row>
    <row r="71" spans="1:44" ht="20.100000000000001" customHeight="1">
      <c r="A71" s="14">
        <v>15</v>
      </c>
      <c r="B71" s="15" t="s">
        <v>59</v>
      </c>
      <c r="C71" s="16">
        <v>70</v>
      </c>
      <c r="D71" s="16">
        <v>5</v>
      </c>
      <c r="E71" s="18" t="e">
        <f>C71+D71+#REF!+#REF!</f>
        <v>#REF!</v>
      </c>
      <c r="F71" s="16">
        <v>0</v>
      </c>
      <c r="G71" s="24">
        <v>0</v>
      </c>
      <c r="H71" s="18" t="e">
        <f>F71+G71+#REF!</f>
        <v>#REF!</v>
      </c>
      <c r="I71" s="16">
        <v>0</v>
      </c>
      <c r="J71" s="16">
        <v>0</v>
      </c>
      <c r="K71" s="18">
        <f t="shared" si="202"/>
        <v>0</v>
      </c>
      <c r="L71" s="24">
        <v>10</v>
      </c>
      <c r="M71" s="24">
        <v>0</v>
      </c>
      <c r="N71" s="18">
        <f t="shared" si="38"/>
        <v>10</v>
      </c>
      <c r="O71" s="18">
        <f t="shared" si="225"/>
        <v>80</v>
      </c>
      <c r="P71" s="19">
        <f t="shared" si="226"/>
        <v>5</v>
      </c>
      <c r="Q71" s="18">
        <f t="shared" si="3"/>
        <v>85</v>
      </c>
      <c r="R71" s="16">
        <f t="shared" si="204"/>
        <v>17.5</v>
      </c>
      <c r="S71" s="16">
        <f t="shared" si="205"/>
        <v>0.75</v>
      </c>
      <c r="T71" s="16">
        <f t="shared" si="206"/>
        <v>0</v>
      </c>
      <c r="U71" s="16">
        <f t="shared" si="207"/>
        <v>0</v>
      </c>
      <c r="V71" s="16">
        <f t="shared" si="208"/>
        <v>0</v>
      </c>
      <c r="W71" s="16">
        <f t="shared" si="209"/>
        <v>0</v>
      </c>
      <c r="X71" s="16">
        <f t="shared" si="210"/>
        <v>2.5</v>
      </c>
      <c r="Y71" s="16">
        <f t="shared" si="211"/>
        <v>0</v>
      </c>
      <c r="Z71" s="70">
        <f t="shared" si="212"/>
        <v>12.39</v>
      </c>
      <c r="AA71" s="70">
        <f t="shared" si="213"/>
        <v>0.31</v>
      </c>
      <c r="AB71" s="70">
        <f t="shared" si="214"/>
        <v>0</v>
      </c>
      <c r="AC71" s="70">
        <f t="shared" si="215"/>
        <v>0</v>
      </c>
      <c r="AD71" s="70">
        <f t="shared" si="216"/>
        <v>0</v>
      </c>
      <c r="AE71" s="70">
        <f t="shared" si="217"/>
        <v>0</v>
      </c>
      <c r="AF71" s="70">
        <v>0</v>
      </c>
      <c r="AG71" s="70">
        <v>0</v>
      </c>
      <c r="AH71" s="70">
        <f t="shared" si="169"/>
        <v>29.89</v>
      </c>
      <c r="AI71" s="70">
        <f t="shared" si="170"/>
        <v>1.06</v>
      </c>
      <c r="AJ71" s="70">
        <f t="shared" si="171"/>
        <v>0</v>
      </c>
      <c r="AK71" s="70">
        <f t="shared" si="172"/>
        <v>0</v>
      </c>
      <c r="AL71" s="70">
        <f t="shared" si="173"/>
        <v>0</v>
      </c>
      <c r="AM71" s="70">
        <f t="shared" si="174"/>
        <v>0</v>
      </c>
      <c r="AN71" s="70">
        <f t="shared" si="175"/>
        <v>2.5</v>
      </c>
      <c r="AO71" s="70">
        <f t="shared" si="176"/>
        <v>0</v>
      </c>
    </row>
    <row r="72" spans="1:44" ht="20.100000000000001" customHeight="1">
      <c r="A72" s="14">
        <v>16</v>
      </c>
      <c r="B72" s="15" t="s">
        <v>60</v>
      </c>
      <c r="C72" s="16">
        <v>70</v>
      </c>
      <c r="D72" s="16">
        <v>10</v>
      </c>
      <c r="E72" s="18" t="e">
        <f>C72+D72+#REF!+#REF!</f>
        <v>#REF!</v>
      </c>
      <c r="F72" s="16">
        <v>0</v>
      </c>
      <c r="G72" s="24">
        <v>0</v>
      </c>
      <c r="H72" s="18" t="e">
        <f>F72+G72+#REF!</f>
        <v>#REF!</v>
      </c>
      <c r="I72" s="16">
        <v>0</v>
      </c>
      <c r="J72" s="16">
        <v>0</v>
      </c>
      <c r="K72" s="18">
        <f t="shared" si="202"/>
        <v>0</v>
      </c>
      <c r="L72" s="24">
        <v>10</v>
      </c>
      <c r="M72" s="24">
        <v>0</v>
      </c>
      <c r="N72" s="18">
        <f t="shared" si="38"/>
        <v>10</v>
      </c>
      <c r="O72" s="18">
        <f t="shared" si="225"/>
        <v>80</v>
      </c>
      <c r="P72" s="19">
        <f t="shared" si="226"/>
        <v>10</v>
      </c>
      <c r="Q72" s="18">
        <f t="shared" si="3"/>
        <v>90</v>
      </c>
      <c r="R72" s="16">
        <f t="shared" si="204"/>
        <v>17.5</v>
      </c>
      <c r="S72" s="16">
        <f t="shared" si="205"/>
        <v>1.5</v>
      </c>
      <c r="T72" s="16">
        <f t="shared" si="206"/>
        <v>0</v>
      </c>
      <c r="U72" s="16">
        <f t="shared" si="207"/>
        <v>0</v>
      </c>
      <c r="V72" s="16">
        <f t="shared" si="208"/>
        <v>0</v>
      </c>
      <c r="W72" s="16">
        <f t="shared" si="209"/>
        <v>0</v>
      </c>
      <c r="X72" s="16">
        <f t="shared" si="210"/>
        <v>2.5</v>
      </c>
      <c r="Y72" s="16">
        <f t="shared" si="211"/>
        <v>0</v>
      </c>
      <c r="Z72" s="70">
        <f t="shared" si="212"/>
        <v>12.39</v>
      </c>
      <c r="AA72" s="70">
        <f t="shared" si="213"/>
        <v>0.61</v>
      </c>
      <c r="AB72" s="70">
        <f t="shared" si="214"/>
        <v>0</v>
      </c>
      <c r="AC72" s="70">
        <f t="shared" si="215"/>
        <v>0</v>
      </c>
      <c r="AD72" s="70">
        <f t="shared" si="216"/>
        <v>0</v>
      </c>
      <c r="AE72" s="70">
        <f t="shared" si="217"/>
        <v>0</v>
      </c>
      <c r="AF72" s="70">
        <v>0</v>
      </c>
      <c r="AG72" s="70">
        <v>0</v>
      </c>
      <c r="AH72" s="70">
        <f t="shared" si="169"/>
        <v>29.89</v>
      </c>
      <c r="AI72" s="70">
        <f t="shared" si="170"/>
        <v>2.11</v>
      </c>
      <c r="AJ72" s="70">
        <f t="shared" si="171"/>
        <v>0</v>
      </c>
      <c r="AK72" s="70">
        <f t="shared" si="172"/>
        <v>0</v>
      </c>
      <c r="AL72" s="70">
        <f t="shared" si="173"/>
        <v>0</v>
      </c>
      <c r="AM72" s="70">
        <f t="shared" si="174"/>
        <v>0</v>
      </c>
      <c r="AN72" s="70">
        <f t="shared" si="175"/>
        <v>2.5</v>
      </c>
      <c r="AO72" s="70">
        <f t="shared" si="176"/>
        <v>0</v>
      </c>
    </row>
    <row r="73" spans="1:44" ht="25.5" customHeight="1">
      <c r="A73" s="14">
        <v>17</v>
      </c>
      <c r="B73" s="15" t="s">
        <v>61</v>
      </c>
      <c r="C73" s="16">
        <v>410</v>
      </c>
      <c r="D73" s="16">
        <v>40</v>
      </c>
      <c r="E73" s="18" t="e">
        <f>C73+D73+#REF!+#REF!</f>
        <v>#REF!</v>
      </c>
      <c r="F73" s="16">
        <v>0</v>
      </c>
      <c r="G73" s="24">
        <v>0</v>
      </c>
      <c r="H73" s="18" t="e">
        <f>F73+G73+#REF!</f>
        <v>#REF!</v>
      </c>
      <c r="I73" s="16">
        <v>0</v>
      </c>
      <c r="J73" s="16">
        <v>0</v>
      </c>
      <c r="K73" s="18">
        <f t="shared" si="202"/>
        <v>0</v>
      </c>
      <c r="L73" s="24">
        <v>45</v>
      </c>
      <c r="M73" s="24">
        <v>5</v>
      </c>
      <c r="N73" s="18">
        <f t="shared" si="38"/>
        <v>50</v>
      </c>
      <c r="O73" s="18">
        <f t="shared" si="225"/>
        <v>455</v>
      </c>
      <c r="P73" s="19">
        <f t="shared" si="226"/>
        <v>45</v>
      </c>
      <c r="Q73" s="18">
        <f t="shared" si="3"/>
        <v>500</v>
      </c>
      <c r="R73" s="16">
        <f t="shared" ref="R73:R101" si="227">ROUND(C73*0.25,2)</f>
        <v>102.5</v>
      </c>
      <c r="S73" s="16">
        <f t="shared" si="205"/>
        <v>6</v>
      </c>
      <c r="T73" s="16">
        <f t="shared" si="206"/>
        <v>0</v>
      </c>
      <c r="U73" s="16">
        <f t="shared" si="207"/>
        <v>0</v>
      </c>
      <c r="V73" s="16">
        <f t="shared" si="208"/>
        <v>0</v>
      </c>
      <c r="W73" s="16">
        <f t="shared" si="209"/>
        <v>0</v>
      </c>
      <c r="X73" s="16">
        <f t="shared" si="210"/>
        <v>11.25</v>
      </c>
      <c r="Y73" s="16">
        <f t="shared" si="211"/>
        <v>0.75</v>
      </c>
      <c r="Z73" s="70">
        <f t="shared" si="212"/>
        <v>72.569999999999993</v>
      </c>
      <c r="AA73" s="70">
        <f t="shared" si="213"/>
        <v>2.44</v>
      </c>
      <c r="AB73" s="70">
        <f t="shared" si="214"/>
        <v>0</v>
      </c>
      <c r="AC73" s="70">
        <f t="shared" si="215"/>
        <v>0</v>
      </c>
      <c r="AD73" s="70">
        <f t="shared" si="216"/>
        <v>0</v>
      </c>
      <c r="AE73" s="70">
        <f t="shared" si="217"/>
        <v>0</v>
      </c>
      <c r="AF73" s="70">
        <v>0</v>
      </c>
      <c r="AG73" s="70">
        <v>0</v>
      </c>
      <c r="AH73" s="70">
        <f t="shared" si="169"/>
        <v>175.07</v>
      </c>
      <c r="AI73" s="70">
        <f t="shared" si="170"/>
        <v>8.44</v>
      </c>
      <c r="AJ73" s="70">
        <f t="shared" si="171"/>
        <v>0</v>
      </c>
      <c r="AK73" s="70">
        <f t="shared" si="172"/>
        <v>0</v>
      </c>
      <c r="AL73" s="70">
        <f t="shared" si="173"/>
        <v>0</v>
      </c>
      <c r="AM73" s="70">
        <f t="shared" si="174"/>
        <v>0</v>
      </c>
      <c r="AN73" s="70">
        <f t="shared" si="175"/>
        <v>11.25</v>
      </c>
      <c r="AO73" s="70">
        <f t="shared" si="176"/>
        <v>0.75</v>
      </c>
    </row>
    <row r="74" spans="1:44" s="5" customFormat="1" ht="27.75" customHeight="1">
      <c r="A74" s="66"/>
      <c r="B74" s="67" t="s">
        <v>53</v>
      </c>
      <c r="C74" s="68">
        <f>SUM(C65:C73)</f>
        <v>5175</v>
      </c>
      <c r="D74" s="68">
        <f t="shared" ref="D74:I74" si="228">SUM(D65:D73)</f>
        <v>617</v>
      </c>
      <c r="E74" s="68" t="e">
        <f t="shared" si="228"/>
        <v>#REF!</v>
      </c>
      <c r="F74" s="68">
        <f t="shared" si="228"/>
        <v>115</v>
      </c>
      <c r="G74" s="68">
        <f t="shared" si="228"/>
        <v>25</v>
      </c>
      <c r="H74" s="68" t="e">
        <f t="shared" si="228"/>
        <v>#REF!</v>
      </c>
      <c r="I74" s="68">
        <f t="shared" si="228"/>
        <v>90</v>
      </c>
      <c r="J74" s="68">
        <f t="shared" ref="J74" si="229">SUM(J65:J73)</f>
        <v>3</v>
      </c>
      <c r="K74" s="68">
        <f t="shared" ref="K74" si="230">SUM(K65:K73)</f>
        <v>93</v>
      </c>
      <c r="L74" s="68">
        <f t="shared" ref="L74" si="231">SUM(L65:L73)</f>
        <v>505</v>
      </c>
      <c r="M74" s="68">
        <f t="shared" ref="M74" si="232">SUM(M65:M73)</f>
        <v>45</v>
      </c>
      <c r="N74" s="68">
        <f t="shared" ref="N74:O74" si="233">SUM(N65:N73)</f>
        <v>550</v>
      </c>
      <c r="O74" s="68">
        <f t="shared" si="233"/>
        <v>5885</v>
      </c>
      <c r="P74" s="68">
        <f t="shared" ref="P74" si="234">SUM(P65:P73)</f>
        <v>690</v>
      </c>
      <c r="Q74" s="68">
        <f t="shared" ref="Q74:AQ74" si="235">SUM(Q65:Q73)</f>
        <v>6575</v>
      </c>
      <c r="R74" s="68">
        <f t="shared" si="235"/>
        <v>1293.75</v>
      </c>
      <c r="S74" s="68">
        <f t="shared" si="235"/>
        <v>92.55</v>
      </c>
      <c r="T74" s="68">
        <f t="shared" si="235"/>
        <v>28.75</v>
      </c>
      <c r="U74" s="68">
        <f t="shared" si="235"/>
        <v>3.75</v>
      </c>
      <c r="V74" s="68">
        <f t="shared" si="235"/>
        <v>22.5</v>
      </c>
      <c r="W74" s="68">
        <f t="shared" si="235"/>
        <v>0.45</v>
      </c>
      <c r="X74" s="68">
        <f t="shared" si="235"/>
        <v>126.25</v>
      </c>
      <c r="Y74" s="68">
        <f t="shared" si="235"/>
        <v>6.75</v>
      </c>
      <c r="Z74" s="68">
        <f t="shared" si="235"/>
        <v>915.87999999999988</v>
      </c>
      <c r="AA74" s="68">
        <f t="shared" si="235"/>
        <v>37.750000000000007</v>
      </c>
      <c r="AB74" s="68">
        <f t="shared" si="235"/>
        <v>18.399999999999999</v>
      </c>
      <c r="AC74" s="68">
        <f t="shared" si="235"/>
        <v>1.35</v>
      </c>
      <c r="AD74" s="68">
        <f t="shared" si="235"/>
        <v>14.4</v>
      </c>
      <c r="AE74" s="68">
        <f t="shared" si="235"/>
        <v>0.16</v>
      </c>
      <c r="AF74" s="68">
        <f t="shared" si="235"/>
        <v>0</v>
      </c>
      <c r="AG74" s="68">
        <f t="shared" si="235"/>
        <v>0</v>
      </c>
      <c r="AH74" s="68">
        <f t="shared" si="235"/>
        <v>2209.63</v>
      </c>
      <c r="AI74" s="68">
        <f t="shared" si="235"/>
        <v>130.30000000000001</v>
      </c>
      <c r="AJ74" s="68">
        <f t="shared" si="235"/>
        <v>47.15</v>
      </c>
      <c r="AK74" s="68">
        <f t="shared" si="235"/>
        <v>5.0999999999999996</v>
      </c>
      <c r="AL74" s="68">
        <f t="shared" si="235"/>
        <v>36.9</v>
      </c>
      <c r="AM74" s="68">
        <f t="shared" si="235"/>
        <v>0.61</v>
      </c>
      <c r="AN74" s="68">
        <f t="shared" si="235"/>
        <v>126.25</v>
      </c>
      <c r="AO74" s="68">
        <f t="shared" si="235"/>
        <v>6.75</v>
      </c>
      <c r="AP74" s="68">
        <f t="shared" si="235"/>
        <v>0</v>
      </c>
      <c r="AQ74" s="68">
        <f t="shared" si="235"/>
        <v>0</v>
      </c>
    </row>
    <row r="75" spans="1:44" ht="20.100000000000001" customHeight="1">
      <c r="A75" s="14">
        <v>18</v>
      </c>
      <c r="B75" s="15" t="s">
        <v>62</v>
      </c>
      <c r="C75" s="16">
        <v>885</v>
      </c>
      <c r="D75" s="16">
        <v>30</v>
      </c>
      <c r="E75" s="18" t="e">
        <f>C75+D75+#REF!+#REF!</f>
        <v>#REF!</v>
      </c>
      <c r="F75" s="16">
        <v>20</v>
      </c>
      <c r="G75" s="24">
        <v>0</v>
      </c>
      <c r="H75" s="18" t="e">
        <f>F75+G75+#REF!</f>
        <v>#REF!</v>
      </c>
      <c r="I75" s="16">
        <v>0</v>
      </c>
      <c r="J75" s="16">
        <v>0</v>
      </c>
      <c r="K75" s="18">
        <f t="shared" si="202"/>
        <v>0</v>
      </c>
      <c r="L75" s="24">
        <v>5</v>
      </c>
      <c r="M75" s="24">
        <v>2</v>
      </c>
      <c r="N75" s="18">
        <f t="shared" si="38"/>
        <v>7</v>
      </c>
      <c r="O75" s="18">
        <f t="shared" ref="O75:P77" si="236">C75+F75+I75+L75</f>
        <v>910</v>
      </c>
      <c r="P75" s="19">
        <f t="shared" si="236"/>
        <v>32</v>
      </c>
      <c r="Q75" s="18">
        <f t="shared" si="3"/>
        <v>942</v>
      </c>
      <c r="R75" s="16">
        <f t="shared" si="227"/>
        <v>221.25</v>
      </c>
      <c r="S75" s="16">
        <f t="shared" si="205"/>
        <v>4.5</v>
      </c>
      <c r="T75" s="16">
        <f t="shared" si="206"/>
        <v>5</v>
      </c>
      <c r="U75" s="16">
        <f t="shared" si="207"/>
        <v>0</v>
      </c>
      <c r="V75" s="16">
        <f t="shared" si="208"/>
        <v>0</v>
      </c>
      <c r="W75" s="16">
        <f t="shared" si="209"/>
        <v>0</v>
      </c>
      <c r="X75" s="16">
        <f t="shared" si="210"/>
        <v>1.25</v>
      </c>
      <c r="Y75" s="16">
        <f t="shared" si="211"/>
        <v>0.3</v>
      </c>
      <c r="Z75" s="70">
        <f>ROUND(C75*17.7%,2)-0.05</f>
        <v>156.6</v>
      </c>
      <c r="AA75" s="70">
        <f t="shared" si="213"/>
        <v>1.83</v>
      </c>
      <c r="AB75" s="70">
        <f t="shared" si="214"/>
        <v>3.2</v>
      </c>
      <c r="AC75" s="70">
        <f t="shared" si="215"/>
        <v>0</v>
      </c>
      <c r="AD75" s="70">
        <f t="shared" si="216"/>
        <v>0</v>
      </c>
      <c r="AE75" s="70">
        <f t="shared" si="217"/>
        <v>0</v>
      </c>
      <c r="AF75" s="70">
        <v>0</v>
      </c>
      <c r="AG75" s="70">
        <v>0</v>
      </c>
      <c r="AH75" s="70">
        <f t="shared" si="169"/>
        <v>377.85</v>
      </c>
      <c r="AI75" s="70">
        <f t="shared" si="170"/>
        <v>6.33</v>
      </c>
      <c r="AJ75" s="70">
        <f t="shared" si="171"/>
        <v>8.1999999999999993</v>
      </c>
      <c r="AK75" s="70">
        <f t="shared" si="172"/>
        <v>0</v>
      </c>
      <c r="AL75" s="70">
        <f t="shared" si="173"/>
        <v>0</v>
      </c>
      <c r="AM75" s="70">
        <f t="shared" si="174"/>
        <v>0</v>
      </c>
      <c r="AN75" s="70">
        <f t="shared" si="175"/>
        <v>1.25</v>
      </c>
      <c r="AO75" s="70">
        <f t="shared" si="176"/>
        <v>0.3</v>
      </c>
    </row>
    <row r="76" spans="1:44" ht="19.5" customHeight="1">
      <c r="A76" s="14">
        <v>19</v>
      </c>
      <c r="B76" s="15" t="s">
        <v>63</v>
      </c>
      <c r="C76" s="16">
        <v>380</v>
      </c>
      <c r="D76" s="16">
        <v>50</v>
      </c>
      <c r="E76" s="18" t="e">
        <f>C76+D76+#REF!+#REF!</f>
        <v>#REF!</v>
      </c>
      <c r="F76" s="16">
        <v>80</v>
      </c>
      <c r="G76" s="24">
        <v>0</v>
      </c>
      <c r="H76" s="18" t="e">
        <f>F76+G76+#REF!</f>
        <v>#REF!</v>
      </c>
      <c r="I76" s="16">
        <v>0</v>
      </c>
      <c r="J76" s="16">
        <v>0</v>
      </c>
      <c r="K76" s="18">
        <f t="shared" si="202"/>
        <v>0</v>
      </c>
      <c r="L76" s="24">
        <v>90</v>
      </c>
      <c r="M76" s="24">
        <v>4</v>
      </c>
      <c r="N76" s="18">
        <f t="shared" si="38"/>
        <v>94</v>
      </c>
      <c r="O76" s="18">
        <f t="shared" si="236"/>
        <v>550</v>
      </c>
      <c r="P76" s="19">
        <f t="shared" si="236"/>
        <v>54</v>
      </c>
      <c r="Q76" s="18">
        <f t="shared" si="3"/>
        <v>604</v>
      </c>
      <c r="R76" s="16">
        <f t="shared" si="227"/>
        <v>95</v>
      </c>
      <c r="S76" s="16">
        <f t="shared" si="205"/>
        <v>7.5</v>
      </c>
      <c r="T76" s="16">
        <f t="shared" si="206"/>
        <v>20</v>
      </c>
      <c r="U76" s="16">
        <f t="shared" si="207"/>
        <v>0</v>
      </c>
      <c r="V76" s="16">
        <f t="shared" si="208"/>
        <v>0</v>
      </c>
      <c r="W76" s="16">
        <f t="shared" si="209"/>
        <v>0</v>
      </c>
      <c r="X76" s="16">
        <f t="shared" si="210"/>
        <v>22.5</v>
      </c>
      <c r="Y76" s="16">
        <f t="shared" si="211"/>
        <v>0.6</v>
      </c>
      <c r="Z76" s="70">
        <f t="shared" si="212"/>
        <v>67.260000000000005</v>
      </c>
      <c r="AA76" s="70">
        <f t="shared" si="213"/>
        <v>3.06</v>
      </c>
      <c r="AB76" s="70">
        <f t="shared" si="214"/>
        <v>12.8</v>
      </c>
      <c r="AC76" s="70">
        <f t="shared" si="215"/>
        <v>0</v>
      </c>
      <c r="AD76" s="70">
        <f t="shared" si="216"/>
        <v>0</v>
      </c>
      <c r="AE76" s="70">
        <f t="shared" si="217"/>
        <v>0</v>
      </c>
      <c r="AF76" s="70">
        <v>0</v>
      </c>
      <c r="AG76" s="70">
        <v>0</v>
      </c>
      <c r="AH76" s="70">
        <f t="shared" si="169"/>
        <v>162.26</v>
      </c>
      <c r="AI76" s="70">
        <f t="shared" si="170"/>
        <v>10.56</v>
      </c>
      <c r="AJ76" s="70">
        <f t="shared" si="171"/>
        <v>32.799999999999997</v>
      </c>
      <c r="AK76" s="70">
        <f t="shared" si="172"/>
        <v>0</v>
      </c>
      <c r="AL76" s="70">
        <f t="shared" si="173"/>
        <v>0</v>
      </c>
      <c r="AM76" s="70">
        <f t="shared" si="174"/>
        <v>0</v>
      </c>
      <c r="AN76" s="70">
        <f t="shared" si="175"/>
        <v>22.5</v>
      </c>
      <c r="AO76" s="70">
        <f t="shared" si="176"/>
        <v>0.6</v>
      </c>
    </row>
    <row r="77" spans="1:44" ht="19.5" customHeight="1">
      <c r="A77" s="14">
        <v>20</v>
      </c>
      <c r="B77" s="15" t="s">
        <v>64</v>
      </c>
      <c r="C77" s="16">
        <v>95</v>
      </c>
      <c r="D77" s="16">
        <v>0</v>
      </c>
      <c r="E77" s="18" t="e">
        <f>C77+D77+#REF!+#REF!</f>
        <v>#REF!</v>
      </c>
      <c r="F77" s="16">
        <v>60</v>
      </c>
      <c r="G77" s="24">
        <v>5</v>
      </c>
      <c r="H77" s="18" t="e">
        <f>F77+G77+#REF!</f>
        <v>#REF!</v>
      </c>
      <c r="I77" s="16">
        <v>40</v>
      </c>
      <c r="J77" s="16">
        <v>0</v>
      </c>
      <c r="K77" s="18">
        <f t="shared" si="202"/>
        <v>40</v>
      </c>
      <c r="L77" s="24">
        <v>10</v>
      </c>
      <c r="M77" s="24">
        <v>0</v>
      </c>
      <c r="N77" s="18">
        <f t="shared" si="38"/>
        <v>10</v>
      </c>
      <c r="O77" s="18">
        <f t="shared" si="236"/>
        <v>205</v>
      </c>
      <c r="P77" s="19">
        <f t="shared" si="236"/>
        <v>5</v>
      </c>
      <c r="Q77" s="18">
        <f t="shared" si="3"/>
        <v>210</v>
      </c>
      <c r="R77" s="16">
        <f t="shared" si="227"/>
        <v>23.75</v>
      </c>
      <c r="S77" s="16">
        <f t="shared" si="205"/>
        <v>0</v>
      </c>
      <c r="T77" s="16">
        <f t="shared" si="206"/>
        <v>15</v>
      </c>
      <c r="U77" s="16">
        <f t="shared" si="207"/>
        <v>0.75</v>
      </c>
      <c r="V77" s="16">
        <f t="shared" si="208"/>
        <v>10</v>
      </c>
      <c r="W77" s="16">
        <f t="shared" si="209"/>
        <v>0</v>
      </c>
      <c r="X77" s="16">
        <f t="shared" si="210"/>
        <v>2.5</v>
      </c>
      <c r="Y77" s="16">
        <f t="shared" si="211"/>
        <v>0</v>
      </c>
      <c r="Z77" s="70">
        <f t="shared" si="212"/>
        <v>16.82</v>
      </c>
      <c r="AA77" s="70">
        <f t="shared" si="213"/>
        <v>0</v>
      </c>
      <c r="AB77" s="70">
        <f t="shared" si="214"/>
        <v>9.6</v>
      </c>
      <c r="AC77" s="70">
        <f t="shared" si="215"/>
        <v>0.27</v>
      </c>
      <c r="AD77" s="70">
        <f t="shared" si="216"/>
        <v>6.4</v>
      </c>
      <c r="AE77" s="70">
        <f t="shared" si="217"/>
        <v>0</v>
      </c>
      <c r="AF77" s="70">
        <v>0</v>
      </c>
      <c r="AG77" s="70">
        <v>0</v>
      </c>
      <c r="AH77" s="70">
        <f t="shared" si="169"/>
        <v>40.57</v>
      </c>
      <c r="AI77" s="70">
        <f t="shared" si="170"/>
        <v>0</v>
      </c>
      <c r="AJ77" s="70">
        <f t="shared" si="171"/>
        <v>24.6</v>
      </c>
      <c r="AK77" s="70">
        <f t="shared" si="172"/>
        <v>1.02</v>
      </c>
      <c r="AL77" s="70">
        <f t="shared" si="173"/>
        <v>16.399999999999999</v>
      </c>
      <c r="AM77" s="70">
        <f t="shared" si="174"/>
        <v>0</v>
      </c>
      <c r="AN77" s="70">
        <f t="shared" si="175"/>
        <v>2.5</v>
      </c>
      <c r="AO77" s="70">
        <f t="shared" si="176"/>
        <v>0</v>
      </c>
    </row>
    <row r="78" spans="1:44" s="5" customFormat="1" ht="19.5" customHeight="1">
      <c r="A78" s="66"/>
      <c r="B78" s="67" t="s">
        <v>63</v>
      </c>
      <c r="C78" s="68">
        <f>+C76+C77</f>
        <v>475</v>
      </c>
      <c r="D78" s="68">
        <f t="shared" ref="D78:K78" si="237">+D76+D77</f>
        <v>50</v>
      </c>
      <c r="E78" s="68" t="e">
        <f t="shared" si="237"/>
        <v>#REF!</v>
      </c>
      <c r="F78" s="68">
        <f t="shared" si="237"/>
        <v>140</v>
      </c>
      <c r="G78" s="68">
        <f t="shared" si="237"/>
        <v>5</v>
      </c>
      <c r="H78" s="68" t="e">
        <f t="shared" si="237"/>
        <v>#REF!</v>
      </c>
      <c r="I78" s="68">
        <f t="shared" si="237"/>
        <v>40</v>
      </c>
      <c r="J78" s="68">
        <f t="shared" si="237"/>
        <v>0</v>
      </c>
      <c r="K78" s="68">
        <f t="shared" si="237"/>
        <v>40</v>
      </c>
      <c r="L78" s="68">
        <f>+L76+L77</f>
        <v>100</v>
      </c>
      <c r="M78" s="68">
        <f t="shared" ref="M78" si="238">+M76+M77</f>
        <v>4</v>
      </c>
      <c r="N78" s="68">
        <f t="shared" ref="N78" si="239">+N76+N77</f>
        <v>104</v>
      </c>
      <c r="O78" s="68">
        <f t="shared" ref="O78" si="240">+O76+O77</f>
        <v>755</v>
      </c>
      <c r="P78" s="68">
        <f t="shared" ref="P78" si="241">+P76+P77</f>
        <v>59</v>
      </c>
      <c r="Q78" s="68">
        <f t="shared" ref="Q78:AR78" si="242">+Q76+Q77</f>
        <v>814</v>
      </c>
      <c r="R78" s="68">
        <f t="shared" si="242"/>
        <v>118.75</v>
      </c>
      <c r="S78" s="68">
        <f t="shared" si="242"/>
        <v>7.5</v>
      </c>
      <c r="T78" s="68">
        <f t="shared" si="242"/>
        <v>35</v>
      </c>
      <c r="U78" s="68">
        <f t="shared" si="242"/>
        <v>0.75</v>
      </c>
      <c r="V78" s="68">
        <f t="shared" si="242"/>
        <v>10</v>
      </c>
      <c r="W78" s="68">
        <f t="shared" si="242"/>
        <v>0</v>
      </c>
      <c r="X78" s="68">
        <f t="shared" si="242"/>
        <v>25</v>
      </c>
      <c r="Y78" s="68">
        <f t="shared" si="242"/>
        <v>0.6</v>
      </c>
      <c r="Z78" s="68">
        <f t="shared" si="242"/>
        <v>84.080000000000013</v>
      </c>
      <c r="AA78" s="68">
        <f t="shared" si="242"/>
        <v>3.06</v>
      </c>
      <c r="AB78" s="68">
        <f t="shared" si="242"/>
        <v>22.4</v>
      </c>
      <c r="AC78" s="68">
        <f t="shared" si="242"/>
        <v>0.27</v>
      </c>
      <c r="AD78" s="68">
        <f t="shared" si="242"/>
        <v>6.4</v>
      </c>
      <c r="AE78" s="68">
        <f t="shared" si="242"/>
        <v>0</v>
      </c>
      <c r="AF78" s="68">
        <f t="shared" si="242"/>
        <v>0</v>
      </c>
      <c r="AG78" s="68">
        <f t="shared" si="242"/>
        <v>0</v>
      </c>
      <c r="AH78" s="68">
        <f t="shared" si="242"/>
        <v>202.82999999999998</v>
      </c>
      <c r="AI78" s="68">
        <f t="shared" si="242"/>
        <v>10.56</v>
      </c>
      <c r="AJ78" s="68">
        <f t="shared" si="242"/>
        <v>57.4</v>
      </c>
      <c r="AK78" s="68">
        <f t="shared" si="242"/>
        <v>1.02</v>
      </c>
      <c r="AL78" s="68">
        <f t="shared" si="242"/>
        <v>16.399999999999999</v>
      </c>
      <c r="AM78" s="68">
        <f t="shared" si="242"/>
        <v>0</v>
      </c>
      <c r="AN78" s="68">
        <f t="shared" si="242"/>
        <v>25</v>
      </c>
      <c r="AO78" s="68">
        <f t="shared" si="242"/>
        <v>0.6</v>
      </c>
      <c r="AP78" s="68">
        <f t="shared" si="242"/>
        <v>0</v>
      </c>
      <c r="AQ78" s="68">
        <f t="shared" si="242"/>
        <v>0</v>
      </c>
      <c r="AR78" s="68">
        <f t="shared" si="242"/>
        <v>0</v>
      </c>
    </row>
    <row r="79" spans="1:44" ht="19.5" customHeight="1">
      <c r="A79" s="14">
        <v>21</v>
      </c>
      <c r="B79" s="15" t="s">
        <v>65</v>
      </c>
      <c r="C79" s="16">
        <v>3880</v>
      </c>
      <c r="D79" s="16">
        <v>395</v>
      </c>
      <c r="E79" s="18" t="e">
        <f>C79+D79+#REF!+#REF!</f>
        <v>#REF!</v>
      </c>
      <c r="F79" s="16">
        <v>86</v>
      </c>
      <c r="G79" s="24">
        <v>10</v>
      </c>
      <c r="H79" s="18" t="e">
        <f>F79+G79+#REF!</f>
        <v>#REF!</v>
      </c>
      <c r="I79" s="16">
        <v>65</v>
      </c>
      <c r="J79" s="16">
        <v>2</v>
      </c>
      <c r="K79" s="18">
        <f t="shared" si="202"/>
        <v>67</v>
      </c>
      <c r="L79" s="24">
        <v>470</v>
      </c>
      <c r="M79" s="24">
        <v>30</v>
      </c>
      <c r="N79" s="18">
        <f t="shared" si="38"/>
        <v>500</v>
      </c>
      <c r="O79" s="18">
        <f t="shared" ref="O79:P81" si="243">C79+F79+I79+L79</f>
        <v>4501</v>
      </c>
      <c r="P79" s="19">
        <f t="shared" si="243"/>
        <v>437</v>
      </c>
      <c r="Q79" s="18">
        <f t="shared" si="3"/>
        <v>4938</v>
      </c>
      <c r="R79" s="16">
        <f t="shared" si="227"/>
        <v>970</v>
      </c>
      <c r="S79" s="16">
        <f t="shared" si="205"/>
        <v>59.25</v>
      </c>
      <c r="T79" s="16">
        <f t="shared" si="206"/>
        <v>21.5</v>
      </c>
      <c r="U79" s="16">
        <f t="shared" si="207"/>
        <v>1.5</v>
      </c>
      <c r="V79" s="16">
        <f t="shared" si="208"/>
        <v>16.25</v>
      </c>
      <c r="W79" s="16">
        <f t="shared" si="209"/>
        <v>0.3</v>
      </c>
      <c r="X79" s="16">
        <f t="shared" si="210"/>
        <v>117.5</v>
      </c>
      <c r="Y79" s="16">
        <f t="shared" si="211"/>
        <v>4.5</v>
      </c>
      <c r="Z79" s="70">
        <f t="shared" si="212"/>
        <v>686.76</v>
      </c>
      <c r="AA79" s="70">
        <f t="shared" si="213"/>
        <v>24.13</v>
      </c>
      <c r="AB79" s="70">
        <f t="shared" si="214"/>
        <v>13.76</v>
      </c>
      <c r="AC79" s="70">
        <f t="shared" si="215"/>
        <v>0.54</v>
      </c>
      <c r="AD79" s="70">
        <f t="shared" si="216"/>
        <v>10.4</v>
      </c>
      <c r="AE79" s="70">
        <f t="shared" si="217"/>
        <v>0.11</v>
      </c>
      <c r="AF79" s="70">
        <v>0</v>
      </c>
      <c r="AG79" s="70">
        <v>0</v>
      </c>
      <c r="AH79" s="70">
        <f t="shared" si="169"/>
        <v>1656.76</v>
      </c>
      <c r="AI79" s="70">
        <f t="shared" si="170"/>
        <v>83.38</v>
      </c>
      <c r="AJ79" s="70">
        <f t="shared" si="171"/>
        <v>35.26</v>
      </c>
      <c r="AK79" s="70">
        <f t="shared" si="172"/>
        <v>2.04</v>
      </c>
      <c r="AL79" s="70">
        <f t="shared" si="173"/>
        <v>26.65</v>
      </c>
      <c r="AM79" s="70">
        <f t="shared" si="174"/>
        <v>0.41</v>
      </c>
      <c r="AN79" s="70">
        <f t="shared" si="175"/>
        <v>117.5</v>
      </c>
      <c r="AO79" s="70">
        <f t="shared" si="176"/>
        <v>4.5</v>
      </c>
    </row>
    <row r="80" spans="1:44" ht="20.100000000000001" customHeight="1">
      <c r="A80" s="14">
        <v>22</v>
      </c>
      <c r="B80" s="15" t="s">
        <v>66</v>
      </c>
      <c r="C80" s="16">
        <v>520</v>
      </c>
      <c r="D80" s="16">
        <v>45</v>
      </c>
      <c r="E80" s="18" t="e">
        <f>C80+D80+#REF!+#REF!</f>
        <v>#REF!</v>
      </c>
      <c r="F80" s="16">
        <v>25</v>
      </c>
      <c r="G80" s="24">
        <v>0</v>
      </c>
      <c r="H80" s="18" t="e">
        <f>F80+G80+#REF!</f>
        <v>#REF!</v>
      </c>
      <c r="I80" s="16">
        <v>0</v>
      </c>
      <c r="J80" s="16">
        <v>0</v>
      </c>
      <c r="K80" s="18">
        <f t="shared" si="202"/>
        <v>0</v>
      </c>
      <c r="L80" s="24">
        <v>50</v>
      </c>
      <c r="M80" s="24">
        <v>16</v>
      </c>
      <c r="N80" s="18">
        <f t="shared" si="38"/>
        <v>66</v>
      </c>
      <c r="O80" s="18">
        <f t="shared" si="243"/>
        <v>595</v>
      </c>
      <c r="P80" s="19">
        <f t="shared" si="243"/>
        <v>61</v>
      </c>
      <c r="Q80" s="18">
        <f t="shared" si="3"/>
        <v>656</v>
      </c>
      <c r="R80" s="16">
        <f t="shared" si="227"/>
        <v>130</v>
      </c>
      <c r="S80" s="16">
        <f t="shared" si="205"/>
        <v>6.75</v>
      </c>
      <c r="T80" s="16">
        <f t="shared" si="206"/>
        <v>6.25</v>
      </c>
      <c r="U80" s="16">
        <f t="shared" si="207"/>
        <v>0</v>
      </c>
      <c r="V80" s="16">
        <f t="shared" si="208"/>
        <v>0</v>
      </c>
      <c r="W80" s="16">
        <f t="shared" si="209"/>
        <v>0</v>
      </c>
      <c r="X80" s="16">
        <f t="shared" si="210"/>
        <v>12.5</v>
      </c>
      <c r="Y80" s="16">
        <f t="shared" si="211"/>
        <v>2.4</v>
      </c>
      <c r="Z80" s="70">
        <f t="shared" si="212"/>
        <v>92.04</v>
      </c>
      <c r="AA80" s="70">
        <f t="shared" si="213"/>
        <v>2.75</v>
      </c>
      <c r="AB80" s="70">
        <f t="shared" si="214"/>
        <v>4</v>
      </c>
      <c r="AC80" s="70">
        <f t="shared" si="215"/>
        <v>0</v>
      </c>
      <c r="AD80" s="70">
        <f t="shared" si="216"/>
        <v>0</v>
      </c>
      <c r="AE80" s="70">
        <f t="shared" si="217"/>
        <v>0</v>
      </c>
      <c r="AF80" s="70">
        <v>0</v>
      </c>
      <c r="AG80" s="70">
        <v>0</v>
      </c>
      <c r="AH80" s="70">
        <f t="shared" si="169"/>
        <v>222.04000000000002</v>
      </c>
      <c r="AI80" s="70">
        <f t="shared" si="170"/>
        <v>9.5</v>
      </c>
      <c r="AJ80" s="70">
        <f t="shared" si="171"/>
        <v>10.25</v>
      </c>
      <c r="AK80" s="70">
        <f t="shared" si="172"/>
        <v>0</v>
      </c>
      <c r="AL80" s="70">
        <f t="shared" si="173"/>
        <v>0</v>
      </c>
      <c r="AM80" s="70">
        <f t="shared" si="174"/>
        <v>0</v>
      </c>
      <c r="AN80" s="70">
        <f t="shared" si="175"/>
        <v>12.5</v>
      </c>
      <c r="AO80" s="70">
        <f t="shared" si="176"/>
        <v>2.4</v>
      </c>
    </row>
    <row r="81" spans="1:48" ht="20.100000000000001" customHeight="1">
      <c r="A81" s="14">
        <v>23</v>
      </c>
      <c r="B81" s="15" t="s">
        <v>67</v>
      </c>
      <c r="C81" s="16">
        <v>150</v>
      </c>
      <c r="D81" s="16">
        <v>0</v>
      </c>
      <c r="E81" s="18" t="e">
        <f>C81+D81+#REF!+#REF!</f>
        <v>#REF!</v>
      </c>
      <c r="F81" s="16">
        <v>20</v>
      </c>
      <c r="G81" s="24">
        <v>5</v>
      </c>
      <c r="H81" s="18" t="e">
        <f>F81+G81+#REF!</f>
        <v>#REF!</v>
      </c>
      <c r="I81" s="16">
        <v>10</v>
      </c>
      <c r="J81" s="16">
        <v>0</v>
      </c>
      <c r="K81" s="18">
        <f t="shared" si="202"/>
        <v>10</v>
      </c>
      <c r="L81" s="24">
        <v>14</v>
      </c>
      <c r="M81" s="24">
        <v>3</v>
      </c>
      <c r="N81" s="18">
        <f t="shared" si="38"/>
        <v>17</v>
      </c>
      <c r="O81" s="18">
        <f t="shared" si="243"/>
        <v>194</v>
      </c>
      <c r="P81" s="19">
        <f t="shared" si="243"/>
        <v>8</v>
      </c>
      <c r="Q81" s="18">
        <f t="shared" si="3"/>
        <v>202</v>
      </c>
      <c r="R81" s="16">
        <f t="shared" si="227"/>
        <v>37.5</v>
      </c>
      <c r="S81" s="16">
        <f t="shared" si="205"/>
        <v>0</v>
      </c>
      <c r="T81" s="16">
        <f t="shared" si="206"/>
        <v>5</v>
      </c>
      <c r="U81" s="16">
        <f t="shared" si="207"/>
        <v>0.75</v>
      </c>
      <c r="V81" s="16">
        <f t="shared" si="208"/>
        <v>2.5</v>
      </c>
      <c r="W81" s="16">
        <f t="shared" si="209"/>
        <v>0</v>
      </c>
      <c r="X81" s="16">
        <f t="shared" si="210"/>
        <v>3.5</v>
      </c>
      <c r="Y81" s="16">
        <f t="shared" si="211"/>
        <v>0.45</v>
      </c>
      <c r="Z81" s="70">
        <f t="shared" si="212"/>
        <v>26.55</v>
      </c>
      <c r="AA81" s="70">
        <f t="shared" si="213"/>
        <v>0</v>
      </c>
      <c r="AB81" s="70">
        <f t="shared" si="214"/>
        <v>3.2</v>
      </c>
      <c r="AC81" s="70">
        <f t="shared" si="215"/>
        <v>0.27</v>
      </c>
      <c r="AD81" s="70">
        <f t="shared" si="216"/>
        <v>1.6</v>
      </c>
      <c r="AE81" s="70">
        <f t="shared" si="217"/>
        <v>0</v>
      </c>
      <c r="AF81" s="70">
        <v>0</v>
      </c>
      <c r="AG81" s="70">
        <v>0</v>
      </c>
      <c r="AH81" s="70">
        <f t="shared" si="169"/>
        <v>64.05</v>
      </c>
      <c r="AI81" s="70">
        <f t="shared" si="170"/>
        <v>0</v>
      </c>
      <c r="AJ81" s="70">
        <f t="shared" si="171"/>
        <v>8.1999999999999993</v>
      </c>
      <c r="AK81" s="70">
        <f t="shared" si="172"/>
        <v>1.02</v>
      </c>
      <c r="AL81" s="70">
        <f t="shared" si="173"/>
        <v>4.0999999999999996</v>
      </c>
      <c r="AM81" s="70">
        <f t="shared" si="174"/>
        <v>0</v>
      </c>
      <c r="AN81" s="70">
        <f t="shared" si="175"/>
        <v>3.5</v>
      </c>
      <c r="AO81" s="70">
        <f t="shared" si="176"/>
        <v>0.45</v>
      </c>
    </row>
    <row r="82" spans="1:48" s="5" customFormat="1" ht="20.100000000000001" customHeight="1">
      <c r="A82" s="66"/>
      <c r="B82" s="67" t="s">
        <v>66</v>
      </c>
      <c r="C82" s="68">
        <f>+C80+C81</f>
        <v>670</v>
      </c>
      <c r="D82" s="68">
        <f t="shared" ref="D82:J82" si="244">+D80+D81</f>
        <v>45</v>
      </c>
      <c r="E82" s="68" t="e">
        <f t="shared" si="244"/>
        <v>#REF!</v>
      </c>
      <c r="F82" s="68">
        <f t="shared" si="244"/>
        <v>45</v>
      </c>
      <c r="G82" s="68">
        <f t="shared" si="244"/>
        <v>5</v>
      </c>
      <c r="H82" s="68" t="e">
        <f t="shared" si="244"/>
        <v>#REF!</v>
      </c>
      <c r="I82" s="68">
        <f t="shared" si="244"/>
        <v>10</v>
      </c>
      <c r="J82" s="68">
        <f t="shared" si="244"/>
        <v>0</v>
      </c>
      <c r="K82" s="68">
        <f>+K80+K81</f>
        <v>10</v>
      </c>
      <c r="L82" s="68">
        <f t="shared" ref="L82" si="245">+L80+L81</f>
        <v>64</v>
      </c>
      <c r="M82" s="68">
        <f t="shared" ref="M82" si="246">+M80+M81</f>
        <v>19</v>
      </c>
      <c r="N82" s="68">
        <f t="shared" ref="N82" si="247">+N80+N81</f>
        <v>83</v>
      </c>
      <c r="O82" s="68">
        <f t="shared" ref="O82" si="248">+O80+O81</f>
        <v>789</v>
      </c>
      <c r="P82" s="68">
        <f t="shared" ref="P82" si="249">+P80+P81</f>
        <v>69</v>
      </c>
      <c r="Q82" s="68">
        <f>+Q80+Q81</f>
        <v>858</v>
      </c>
      <c r="R82" s="68">
        <f t="shared" ref="R82:AQ82" si="250">+R80+R81</f>
        <v>167.5</v>
      </c>
      <c r="S82" s="68">
        <f t="shared" si="250"/>
        <v>6.75</v>
      </c>
      <c r="T82" s="68">
        <f t="shared" si="250"/>
        <v>11.25</v>
      </c>
      <c r="U82" s="68">
        <f t="shared" si="250"/>
        <v>0.75</v>
      </c>
      <c r="V82" s="68">
        <f t="shared" si="250"/>
        <v>2.5</v>
      </c>
      <c r="W82" s="68">
        <f t="shared" si="250"/>
        <v>0</v>
      </c>
      <c r="X82" s="68">
        <f t="shared" si="250"/>
        <v>16</v>
      </c>
      <c r="Y82" s="68">
        <f t="shared" si="250"/>
        <v>2.85</v>
      </c>
      <c r="Z82" s="68">
        <f t="shared" si="250"/>
        <v>118.59</v>
      </c>
      <c r="AA82" s="68">
        <f t="shared" si="250"/>
        <v>2.75</v>
      </c>
      <c r="AB82" s="68">
        <f t="shared" si="250"/>
        <v>7.2</v>
      </c>
      <c r="AC82" s="68">
        <f t="shared" si="250"/>
        <v>0.27</v>
      </c>
      <c r="AD82" s="68">
        <f t="shared" si="250"/>
        <v>1.6</v>
      </c>
      <c r="AE82" s="68">
        <f t="shared" si="250"/>
        <v>0</v>
      </c>
      <c r="AF82" s="68">
        <f t="shared" si="250"/>
        <v>0</v>
      </c>
      <c r="AG82" s="68">
        <f t="shared" si="250"/>
        <v>0</v>
      </c>
      <c r="AH82" s="68">
        <f t="shared" si="250"/>
        <v>286.09000000000003</v>
      </c>
      <c r="AI82" s="68">
        <f t="shared" si="250"/>
        <v>9.5</v>
      </c>
      <c r="AJ82" s="68">
        <f t="shared" si="250"/>
        <v>18.45</v>
      </c>
      <c r="AK82" s="68">
        <f t="shared" si="250"/>
        <v>1.02</v>
      </c>
      <c r="AL82" s="68">
        <f t="shared" si="250"/>
        <v>4.0999999999999996</v>
      </c>
      <c r="AM82" s="68">
        <f t="shared" si="250"/>
        <v>0</v>
      </c>
      <c r="AN82" s="68">
        <f t="shared" si="250"/>
        <v>16</v>
      </c>
      <c r="AO82" s="68">
        <f t="shared" si="250"/>
        <v>2.85</v>
      </c>
      <c r="AP82" s="68">
        <f t="shared" si="250"/>
        <v>0</v>
      </c>
      <c r="AQ82" s="68">
        <f t="shared" si="250"/>
        <v>0</v>
      </c>
    </row>
    <row r="83" spans="1:48" ht="20.100000000000001" customHeight="1">
      <c r="A83" s="14">
        <v>24</v>
      </c>
      <c r="B83" s="15" t="s">
        <v>68</v>
      </c>
      <c r="C83" s="16">
        <v>390</v>
      </c>
      <c r="D83" s="16">
        <v>125</v>
      </c>
      <c r="E83" s="18" t="e">
        <f>C83+D83+#REF!+#REF!</f>
        <v>#REF!</v>
      </c>
      <c r="F83" s="16">
        <v>0</v>
      </c>
      <c r="G83" s="24">
        <v>0</v>
      </c>
      <c r="H83" s="18" t="e">
        <f>F83+G83+#REF!</f>
        <v>#REF!</v>
      </c>
      <c r="I83" s="16">
        <v>20</v>
      </c>
      <c r="J83" s="16">
        <v>2</v>
      </c>
      <c r="K83" s="18">
        <f t="shared" si="202"/>
        <v>22</v>
      </c>
      <c r="L83" s="24">
        <v>40</v>
      </c>
      <c r="M83" s="24">
        <v>10</v>
      </c>
      <c r="N83" s="18">
        <f t="shared" si="38"/>
        <v>50</v>
      </c>
      <c r="O83" s="18">
        <f t="shared" ref="O83:P85" si="251">C83+F83+I83+L83</f>
        <v>450</v>
      </c>
      <c r="P83" s="19">
        <f t="shared" si="251"/>
        <v>137</v>
      </c>
      <c r="Q83" s="18">
        <f t="shared" si="3"/>
        <v>587</v>
      </c>
      <c r="R83" s="16">
        <f t="shared" si="227"/>
        <v>97.5</v>
      </c>
      <c r="S83" s="16">
        <f t="shared" si="205"/>
        <v>18.75</v>
      </c>
      <c r="T83" s="16">
        <f t="shared" si="206"/>
        <v>0</v>
      </c>
      <c r="U83" s="16">
        <f t="shared" si="207"/>
        <v>0</v>
      </c>
      <c r="V83" s="16">
        <f t="shared" si="208"/>
        <v>5</v>
      </c>
      <c r="W83" s="16">
        <f t="shared" si="209"/>
        <v>0.3</v>
      </c>
      <c r="X83" s="16">
        <f t="shared" si="210"/>
        <v>10</v>
      </c>
      <c r="Y83" s="16">
        <f t="shared" si="211"/>
        <v>1.5</v>
      </c>
      <c r="Z83" s="70">
        <f t="shared" si="212"/>
        <v>69.03</v>
      </c>
      <c r="AA83" s="70">
        <f t="shared" si="213"/>
        <v>7.64</v>
      </c>
      <c r="AB83" s="70">
        <f t="shared" si="214"/>
        <v>0</v>
      </c>
      <c r="AC83" s="70">
        <f t="shared" si="215"/>
        <v>0</v>
      </c>
      <c r="AD83" s="70">
        <f t="shared" si="216"/>
        <v>3.2</v>
      </c>
      <c r="AE83" s="70">
        <f t="shared" si="217"/>
        <v>0.11</v>
      </c>
      <c r="AF83" s="70">
        <v>0</v>
      </c>
      <c r="AG83" s="70">
        <v>0</v>
      </c>
      <c r="AH83" s="70">
        <f t="shared" si="169"/>
        <v>166.53</v>
      </c>
      <c r="AI83" s="70">
        <f t="shared" si="170"/>
        <v>26.39</v>
      </c>
      <c r="AJ83" s="70">
        <f t="shared" si="171"/>
        <v>0</v>
      </c>
      <c r="AK83" s="70">
        <f t="shared" si="172"/>
        <v>0</v>
      </c>
      <c r="AL83" s="70">
        <f t="shared" si="173"/>
        <v>8.1999999999999993</v>
      </c>
      <c r="AM83" s="70">
        <f t="shared" si="174"/>
        <v>0.41</v>
      </c>
      <c r="AN83" s="70">
        <f t="shared" si="175"/>
        <v>10</v>
      </c>
      <c r="AO83" s="70">
        <f t="shared" si="176"/>
        <v>1.5</v>
      </c>
    </row>
    <row r="84" spans="1:48" ht="20.100000000000001" customHeight="1">
      <c r="A84" s="14">
        <v>25</v>
      </c>
      <c r="B84" s="15" t="s">
        <v>69</v>
      </c>
      <c r="C84" s="16">
        <v>568</v>
      </c>
      <c r="D84" s="16">
        <v>40</v>
      </c>
      <c r="E84" s="18" t="e">
        <f>C84+D84+#REF!+#REF!</f>
        <v>#REF!</v>
      </c>
      <c r="F84" s="16">
        <v>20</v>
      </c>
      <c r="G84" s="24">
        <v>5</v>
      </c>
      <c r="H84" s="18" t="e">
        <f>F84+G84+#REF!</f>
        <v>#REF!</v>
      </c>
      <c r="I84" s="16">
        <v>2</v>
      </c>
      <c r="J84" s="16">
        <v>0</v>
      </c>
      <c r="K84" s="18">
        <f t="shared" si="202"/>
        <v>2</v>
      </c>
      <c r="L84" s="24">
        <v>25</v>
      </c>
      <c r="M84" s="24">
        <v>5</v>
      </c>
      <c r="N84" s="18">
        <f t="shared" si="38"/>
        <v>30</v>
      </c>
      <c r="O84" s="18">
        <f t="shared" si="251"/>
        <v>615</v>
      </c>
      <c r="P84" s="19">
        <f t="shared" si="251"/>
        <v>50</v>
      </c>
      <c r="Q84" s="18">
        <f t="shared" si="3"/>
        <v>665</v>
      </c>
      <c r="R84" s="16">
        <f t="shared" si="227"/>
        <v>142</v>
      </c>
      <c r="S84" s="16">
        <f t="shared" si="205"/>
        <v>6</v>
      </c>
      <c r="T84" s="16">
        <f t="shared" si="206"/>
        <v>5</v>
      </c>
      <c r="U84" s="16">
        <f t="shared" si="207"/>
        <v>0.75</v>
      </c>
      <c r="V84" s="16">
        <f t="shared" si="208"/>
        <v>0.5</v>
      </c>
      <c r="W84" s="16">
        <f t="shared" si="209"/>
        <v>0</v>
      </c>
      <c r="X84" s="16">
        <f t="shared" si="210"/>
        <v>6.25</v>
      </c>
      <c r="Y84" s="16">
        <f t="shared" si="211"/>
        <v>0.75</v>
      </c>
      <c r="Z84" s="70">
        <f t="shared" si="212"/>
        <v>100.54</v>
      </c>
      <c r="AA84" s="70">
        <f t="shared" si="213"/>
        <v>2.44</v>
      </c>
      <c r="AB84" s="70">
        <f t="shared" si="214"/>
        <v>3.2</v>
      </c>
      <c r="AC84" s="70">
        <f>ROUND(G84*5.41%,2)-0.02</f>
        <v>0.25</v>
      </c>
      <c r="AD84" s="70">
        <f t="shared" si="216"/>
        <v>0.32</v>
      </c>
      <c r="AE84" s="70">
        <f t="shared" si="217"/>
        <v>0</v>
      </c>
      <c r="AF84" s="70">
        <v>0</v>
      </c>
      <c r="AG84" s="70">
        <v>0</v>
      </c>
      <c r="AH84" s="70">
        <f t="shared" si="169"/>
        <v>242.54000000000002</v>
      </c>
      <c r="AI84" s="70">
        <f t="shared" si="170"/>
        <v>8.44</v>
      </c>
      <c r="AJ84" s="70">
        <f t="shared" si="171"/>
        <v>8.1999999999999993</v>
      </c>
      <c r="AK84" s="70">
        <f t="shared" si="172"/>
        <v>1</v>
      </c>
      <c r="AL84" s="70">
        <f t="shared" si="173"/>
        <v>0.82000000000000006</v>
      </c>
      <c r="AM84" s="70">
        <f t="shared" si="174"/>
        <v>0</v>
      </c>
      <c r="AN84" s="70">
        <f t="shared" si="175"/>
        <v>6.25</v>
      </c>
      <c r="AO84" s="70">
        <f t="shared" si="176"/>
        <v>0.75</v>
      </c>
    </row>
    <row r="85" spans="1:48" ht="20.100000000000001" customHeight="1">
      <c r="A85" s="14">
        <v>26</v>
      </c>
      <c r="B85" s="15" t="s">
        <v>70</v>
      </c>
      <c r="C85" s="16">
        <v>195</v>
      </c>
      <c r="D85" s="16">
        <v>30</v>
      </c>
      <c r="E85" s="18" t="e">
        <f>C85+D85+#REF!+#REF!</f>
        <v>#REF!</v>
      </c>
      <c r="F85" s="16">
        <v>0</v>
      </c>
      <c r="G85" s="24">
        <v>0</v>
      </c>
      <c r="H85" s="18" t="e">
        <f>F85+G85+#REF!</f>
        <v>#REF!</v>
      </c>
      <c r="I85" s="16">
        <v>0</v>
      </c>
      <c r="J85" s="16">
        <v>0</v>
      </c>
      <c r="K85" s="18">
        <f t="shared" si="202"/>
        <v>0</v>
      </c>
      <c r="L85" s="24">
        <v>20</v>
      </c>
      <c r="M85" s="24">
        <v>2</v>
      </c>
      <c r="N85" s="18">
        <f t="shared" si="38"/>
        <v>22</v>
      </c>
      <c r="O85" s="18">
        <f t="shared" si="251"/>
        <v>215</v>
      </c>
      <c r="P85" s="19">
        <f t="shared" si="251"/>
        <v>32</v>
      </c>
      <c r="Q85" s="18">
        <f t="shared" si="3"/>
        <v>247</v>
      </c>
      <c r="R85" s="16">
        <f t="shared" si="227"/>
        <v>48.75</v>
      </c>
      <c r="S85" s="16">
        <f t="shared" si="205"/>
        <v>4.5</v>
      </c>
      <c r="T85" s="16">
        <f t="shared" si="206"/>
        <v>0</v>
      </c>
      <c r="U85" s="16">
        <f t="shared" si="207"/>
        <v>0</v>
      </c>
      <c r="V85" s="16">
        <f t="shared" si="208"/>
        <v>0</v>
      </c>
      <c r="W85" s="16">
        <f t="shared" si="209"/>
        <v>0</v>
      </c>
      <c r="X85" s="16">
        <f t="shared" si="210"/>
        <v>5</v>
      </c>
      <c r="Y85" s="16">
        <f t="shared" si="211"/>
        <v>0.3</v>
      </c>
      <c r="Z85" s="70">
        <f t="shared" si="212"/>
        <v>34.520000000000003</v>
      </c>
      <c r="AA85" s="70">
        <f t="shared" si="213"/>
        <v>1.83</v>
      </c>
      <c r="AB85" s="70">
        <f t="shared" si="214"/>
        <v>0</v>
      </c>
      <c r="AC85" s="70">
        <f t="shared" si="215"/>
        <v>0</v>
      </c>
      <c r="AD85" s="70">
        <f t="shared" si="216"/>
        <v>0</v>
      </c>
      <c r="AE85" s="70">
        <f t="shared" si="217"/>
        <v>0</v>
      </c>
      <c r="AF85" s="70">
        <v>0</v>
      </c>
      <c r="AG85" s="70">
        <v>0</v>
      </c>
      <c r="AH85" s="70">
        <f t="shared" si="169"/>
        <v>83.27000000000001</v>
      </c>
      <c r="AI85" s="70">
        <f t="shared" si="170"/>
        <v>6.33</v>
      </c>
      <c r="AJ85" s="70">
        <f t="shared" si="171"/>
        <v>0</v>
      </c>
      <c r="AK85" s="70">
        <f t="shared" si="172"/>
        <v>0</v>
      </c>
      <c r="AL85" s="70">
        <f t="shared" si="173"/>
        <v>0</v>
      </c>
      <c r="AM85" s="70">
        <f t="shared" si="174"/>
        <v>0</v>
      </c>
      <c r="AN85" s="70">
        <f t="shared" si="175"/>
        <v>5</v>
      </c>
      <c r="AO85" s="70">
        <f t="shared" si="176"/>
        <v>0.3</v>
      </c>
    </row>
    <row r="86" spans="1:48" s="5" customFormat="1" ht="20.100000000000001" customHeight="1">
      <c r="A86" s="66"/>
      <c r="B86" s="67" t="s">
        <v>69</v>
      </c>
      <c r="C86" s="68">
        <f>+C84+C85</f>
        <v>763</v>
      </c>
      <c r="D86" s="68">
        <f t="shared" ref="D86:I86" si="252">+D84+D85</f>
        <v>70</v>
      </c>
      <c r="E86" s="68" t="e">
        <f t="shared" si="252"/>
        <v>#REF!</v>
      </c>
      <c r="F86" s="68">
        <f t="shared" si="252"/>
        <v>20</v>
      </c>
      <c r="G86" s="68">
        <f t="shared" si="252"/>
        <v>5</v>
      </c>
      <c r="H86" s="68" t="e">
        <f t="shared" si="252"/>
        <v>#REF!</v>
      </c>
      <c r="I86" s="68">
        <f t="shared" si="252"/>
        <v>2</v>
      </c>
      <c r="J86" s="68">
        <f>+J84+J85</f>
        <v>0</v>
      </c>
      <c r="K86" s="68">
        <f t="shared" ref="K86" si="253">+K84+K85</f>
        <v>2</v>
      </c>
      <c r="L86" s="68">
        <f t="shared" ref="L86" si="254">+L84+L85</f>
        <v>45</v>
      </c>
      <c r="M86" s="68">
        <f t="shared" ref="M86" si="255">+M84+M85</f>
        <v>7</v>
      </c>
      <c r="N86" s="68">
        <f t="shared" ref="N86" si="256">+N84+N85</f>
        <v>52</v>
      </c>
      <c r="O86" s="68">
        <f t="shared" ref="O86" si="257">+O84+O85</f>
        <v>830</v>
      </c>
      <c r="P86" s="68">
        <f>+P84+P85</f>
        <v>82</v>
      </c>
      <c r="Q86" s="68">
        <f t="shared" ref="Q86:AV86" si="258">+Q84+Q85</f>
        <v>912</v>
      </c>
      <c r="R86" s="68">
        <f t="shared" si="258"/>
        <v>190.75</v>
      </c>
      <c r="S86" s="68">
        <f t="shared" si="258"/>
        <v>10.5</v>
      </c>
      <c r="T86" s="68">
        <f t="shared" si="258"/>
        <v>5</v>
      </c>
      <c r="U86" s="68">
        <f t="shared" si="258"/>
        <v>0.75</v>
      </c>
      <c r="V86" s="68">
        <f t="shared" si="258"/>
        <v>0.5</v>
      </c>
      <c r="W86" s="68">
        <f t="shared" si="258"/>
        <v>0</v>
      </c>
      <c r="X86" s="68">
        <f t="shared" si="258"/>
        <v>11.25</v>
      </c>
      <c r="Y86" s="68">
        <f t="shared" si="258"/>
        <v>1.05</v>
      </c>
      <c r="Z86" s="68">
        <f t="shared" si="258"/>
        <v>135.06</v>
      </c>
      <c r="AA86" s="68">
        <f t="shared" si="258"/>
        <v>4.2699999999999996</v>
      </c>
      <c r="AB86" s="68">
        <f t="shared" si="258"/>
        <v>3.2</v>
      </c>
      <c r="AC86" s="68">
        <f t="shared" si="258"/>
        <v>0.25</v>
      </c>
      <c r="AD86" s="68">
        <f t="shared" si="258"/>
        <v>0.32</v>
      </c>
      <c r="AE86" s="68">
        <f t="shared" si="258"/>
        <v>0</v>
      </c>
      <c r="AF86" s="68">
        <f t="shared" si="258"/>
        <v>0</v>
      </c>
      <c r="AG86" s="68">
        <f t="shared" si="258"/>
        <v>0</v>
      </c>
      <c r="AH86" s="68">
        <f t="shared" si="258"/>
        <v>325.81000000000006</v>
      </c>
      <c r="AI86" s="68">
        <f t="shared" si="258"/>
        <v>14.77</v>
      </c>
      <c r="AJ86" s="68">
        <f t="shared" si="258"/>
        <v>8.1999999999999993</v>
      </c>
      <c r="AK86" s="68">
        <f t="shared" si="258"/>
        <v>1</v>
      </c>
      <c r="AL86" s="68">
        <f t="shared" si="258"/>
        <v>0.82000000000000006</v>
      </c>
      <c r="AM86" s="68">
        <f t="shared" si="258"/>
        <v>0</v>
      </c>
      <c r="AN86" s="68">
        <f t="shared" si="258"/>
        <v>11.25</v>
      </c>
      <c r="AO86" s="68">
        <f t="shared" si="258"/>
        <v>1.05</v>
      </c>
      <c r="AP86" s="68">
        <f t="shared" si="258"/>
        <v>0</v>
      </c>
      <c r="AQ86" s="68">
        <f t="shared" si="258"/>
        <v>0</v>
      </c>
      <c r="AR86" s="68">
        <f t="shared" si="258"/>
        <v>0</v>
      </c>
      <c r="AS86" s="68">
        <f t="shared" si="258"/>
        <v>0</v>
      </c>
      <c r="AT86" s="68">
        <f t="shared" si="258"/>
        <v>0</v>
      </c>
      <c r="AU86" s="68">
        <f t="shared" si="258"/>
        <v>0</v>
      </c>
      <c r="AV86" s="68">
        <f t="shared" si="258"/>
        <v>0</v>
      </c>
    </row>
    <row r="87" spans="1:48" ht="20.100000000000001" customHeight="1">
      <c r="A87" s="14">
        <v>27</v>
      </c>
      <c r="B87" s="15" t="s">
        <v>71</v>
      </c>
      <c r="C87" s="16">
        <v>195</v>
      </c>
      <c r="D87" s="16">
        <v>70</v>
      </c>
      <c r="E87" s="18" t="e">
        <f>C87+D87+#REF!+#REF!</f>
        <v>#REF!</v>
      </c>
      <c r="F87" s="16">
        <v>30</v>
      </c>
      <c r="G87" s="24">
        <v>10</v>
      </c>
      <c r="H87" s="18" t="e">
        <f>F87+G87+#REF!</f>
        <v>#REF!</v>
      </c>
      <c r="I87" s="16">
        <v>0</v>
      </c>
      <c r="J87" s="16">
        <v>0</v>
      </c>
      <c r="K87" s="18">
        <f t="shared" si="202"/>
        <v>0</v>
      </c>
      <c r="L87" s="24">
        <v>50</v>
      </c>
      <c r="M87" s="24">
        <v>10</v>
      </c>
      <c r="N87" s="18">
        <f t="shared" si="38"/>
        <v>60</v>
      </c>
      <c r="O87" s="18">
        <f t="shared" ref="O87:P91" si="259">C87+F87+I87+L87</f>
        <v>275</v>
      </c>
      <c r="P87" s="19">
        <f t="shared" si="259"/>
        <v>90</v>
      </c>
      <c r="Q87" s="18">
        <f t="shared" ref="Q87:Q164" si="260">O87+P87</f>
        <v>365</v>
      </c>
      <c r="R87" s="16">
        <f t="shared" si="227"/>
        <v>48.75</v>
      </c>
      <c r="S87" s="16">
        <f t="shared" si="205"/>
        <v>10.5</v>
      </c>
      <c r="T87" s="16">
        <f t="shared" si="206"/>
        <v>7.5</v>
      </c>
      <c r="U87" s="16">
        <f t="shared" si="207"/>
        <v>1.5</v>
      </c>
      <c r="V87" s="16">
        <f t="shared" si="208"/>
        <v>0</v>
      </c>
      <c r="W87" s="16">
        <f t="shared" si="209"/>
        <v>0</v>
      </c>
      <c r="X87" s="16">
        <f t="shared" si="210"/>
        <v>12.5</v>
      </c>
      <c r="Y87" s="16">
        <f t="shared" si="211"/>
        <v>1.5</v>
      </c>
      <c r="Z87" s="70">
        <f t="shared" si="212"/>
        <v>34.520000000000003</v>
      </c>
      <c r="AA87" s="70">
        <f t="shared" si="213"/>
        <v>4.28</v>
      </c>
      <c r="AB87" s="70">
        <f t="shared" si="214"/>
        <v>4.8</v>
      </c>
      <c r="AC87" s="70">
        <f t="shared" si="215"/>
        <v>0.54</v>
      </c>
      <c r="AD87" s="70">
        <f t="shared" si="216"/>
        <v>0</v>
      </c>
      <c r="AE87" s="70">
        <f t="shared" si="217"/>
        <v>0</v>
      </c>
      <c r="AF87" s="70">
        <v>0</v>
      </c>
      <c r="AG87" s="70">
        <v>0</v>
      </c>
      <c r="AH87" s="70">
        <f t="shared" si="169"/>
        <v>83.27000000000001</v>
      </c>
      <c r="AI87" s="70">
        <f t="shared" si="170"/>
        <v>14.780000000000001</v>
      </c>
      <c r="AJ87" s="70">
        <f t="shared" si="171"/>
        <v>12.3</v>
      </c>
      <c r="AK87" s="70">
        <f t="shared" si="172"/>
        <v>2.04</v>
      </c>
      <c r="AL87" s="70">
        <f t="shared" si="173"/>
        <v>0</v>
      </c>
      <c r="AM87" s="70">
        <f t="shared" si="174"/>
        <v>0</v>
      </c>
      <c r="AN87" s="70">
        <f t="shared" si="175"/>
        <v>12.5</v>
      </c>
      <c r="AO87" s="70">
        <f t="shared" si="176"/>
        <v>1.5</v>
      </c>
    </row>
    <row r="88" spans="1:48" ht="20.100000000000001" customHeight="1">
      <c r="A88" s="20">
        <v>28</v>
      </c>
      <c r="B88" s="21" t="s">
        <v>72</v>
      </c>
      <c r="C88" s="16">
        <v>0</v>
      </c>
      <c r="D88" s="16">
        <v>0</v>
      </c>
      <c r="E88" s="18" t="e">
        <f>C88+D88+#REF!+#REF!</f>
        <v>#REF!</v>
      </c>
      <c r="F88" s="16">
        <v>425</v>
      </c>
      <c r="G88" s="24">
        <v>135</v>
      </c>
      <c r="H88" s="18" t="e">
        <f>F88+G88+#REF!</f>
        <v>#REF!</v>
      </c>
      <c r="I88" s="16">
        <v>70</v>
      </c>
      <c r="J88" s="16">
        <v>5</v>
      </c>
      <c r="K88" s="18">
        <f t="shared" si="202"/>
        <v>75</v>
      </c>
      <c r="L88" s="24">
        <v>0</v>
      </c>
      <c r="M88" s="24">
        <v>0</v>
      </c>
      <c r="N88" s="18">
        <f t="shared" si="38"/>
        <v>0</v>
      </c>
      <c r="O88" s="18">
        <f t="shared" si="259"/>
        <v>495</v>
      </c>
      <c r="P88" s="19">
        <f t="shared" si="259"/>
        <v>140</v>
      </c>
      <c r="Q88" s="18">
        <f t="shared" si="260"/>
        <v>635</v>
      </c>
      <c r="R88" s="16">
        <f t="shared" si="227"/>
        <v>0</v>
      </c>
      <c r="S88" s="16">
        <f t="shared" si="205"/>
        <v>0</v>
      </c>
      <c r="T88" s="16">
        <f t="shared" si="206"/>
        <v>106.25</v>
      </c>
      <c r="U88" s="16">
        <f t="shared" si="207"/>
        <v>20.25</v>
      </c>
      <c r="V88" s="16">
        <f t="shared" si="208"/>
        <v>17.5</v>
      </c>
      <c r="W88" s="16">
        <f t="shared" si="209"/>
        <v>0.75</v>
      </c>
      <c r="X88" s="16">
        <f t="shared" si="210"/>
        <v>0</v>
      </c>
      <c r="Y88" s="16">
        <f t="shared" si="211"/>
        <v>0</v>
      </c>
      <c r="Z88" s="70">
        <f t="shared" si="212"/>
        <v>0</v>
      </c>
      <c r="AA88" s="70">
        <f t="shared" si="213"/>
        <v>0</v>
      </c>
      <c r="AB88" s="70">
        <f t="shared" si="214"/>
        <v>68</v>
      </c>
      <c r="AC88" s="70">
        <f t="shared" si="215"/>
        <v>7.3</v>
      </c>
      <c r="AD88" s="70">
        <f t="shared" si="216"/>
        <v>11.2</v>
      </c>
      <c r="AE88" s="70">
        <f t="shared" si="217"/>
        <v>0.27</v>
      </c>
      <c r="AF88" s="70">
        <v>0</v>
      </c>
      <c r="AG88" s="70">
        <v>0</v>
      </c>
      <c r="AH88" s="70">
        <f t="shared" si="169"/>
        <v>0</v>
      </c>
      <c r="AI88" s="70">
        <f t="shared" si="170"/>
        <v>0</v>
      </c>
      <c r="AJ88" s="70">
        <f t="shared" si="171"/>
        <v>174.25</v>
      </c>
      <c r="AK88" s="70">
        <f t="shared" si="172"/>
        <v>27.55</v>
      </c>
      <c r="AL88" s="70">
        <f t="shared" si="173"/>
        <v>28.7</v>
      </c>
      <c r="AM88" s="70">
        <f t="shared" si="174"/>
        <v>1.02</v>
      </c>
      <c r="AN88" s="70">
        <f t="shared" si="175"/>
        <v>0</v>
      </c>
      <c r="AO88" s="70">
        <f t="shared" si="176"/>
        <v>0</v>
      </c>
    </row>
    <row r="89" spans="1:48" ht="20.100000000000001" customHeight="1">
      <c r="A89" s="20">
        <v>29</v>
      </c>
      <c r="B89" s="21" t="s">
        <v>73</v>
      </c>
      <c r="C89" s="16">
        <v>0</v>
      </c>
      <c r="D89" s="16">
        <v>0</v>
      </c>
      <c r="E89" s="18" t="e">
        <f>C89+D89+#REF!+#REF!</f>
        <v>#REF!</v>
      </c>
      <c r="F89" s="16">
        <v>410</v>
      </c>
      <c r="G89" s="24">
        <v>150</v>
      </c>
      <c r="H89" s="18" t="e">
        <f>F89+G89+#REF!</f>
        <v>#REF!</v>
      </c>
      <c r="I89" s="16">
        <v>150</v>
      </c>
      <c r="J89" s="16">
        <v>15</v>
      </c>
      <c r="K89" s="18">
        <f t="shared" si="202"/>
        <v>165</v>
      </c>
      <c r="L89" s="24">
        <v>55</v>
      </c>
      <c r="M89" s="24">
        <v>10</v>
      </c>
      <c r="N89" s="18">
        <f t="shared" si="38"/>
        <v>65</v>
      </c>
      <c r="O89" s="18">
        <f t="shared" si="259"/>
        <v>615</v>
      </c>
      <c r="P89" s="19">
        <f t="shared" si="259"/>
        <v>175</v>
      </c>
      <c r="Q89" s="18">
        <f t="shared" si="260"/>
        <v>790</v>
      </c>
      <c r="R89" s="16">
        <f t="shared" si="227"/>
        <v>0</v>
      </c>
      <c r="S89" s="16">
        <f t="shared" si="205"/>
        <v>0</v>
      </c>
      <c r="T89" s="16">
        <f t="shared" si="206"/>
        <v>102.5</v>
      </c>
      <c r="U89" s="16">
        <f t="shared" si="207"/>
        <v>22.5</v>
      </c>
      <c r="V89" s="16">
        <f t="shared" si="208"/>
        <v>37.5</v>
      </c>
      <c r="W89" s="16">
        <f t="shared" si="209"/>
        <v>2.25</v>
      </c>
      <c r="X89" s="16">
        <f t="shared" si="210"/>
        <v>13.75</v>
      </c>
      <c r="Y89" s="16">
        <f t="shared" si="211"/>
        <v>1.5</v>
      </c>
      <c r="Z89" s="70">
        <f t="shared" si="212"/>
        <v>0</v>
      </c>
      <c r="AA89" s="70">
        <f t="shared" si="213"/>
        <v>0</v>
      </c>
      <c r="AB89" s="70">
        <f t="shared" si="214"/>
        <v>65.599999999999994</v>
      </c>
      <c r="AC89" s="70">
        <f t="shared" si="215"/>
        <v>8.1199999999999992</v>
      </c>
      <c r="AD89" s="70">
        <f t="shared" si="216"/>
        <v>24</v>
      </c>
      <c r="AE89" s="70">
        <f t="shared" si="217"/>
        <v>0.81</v>
      </c>
      <c r="AF89" s="70">
        <v>0</v>
      </c>
      <c r="AG89" s="70">
        <v>0</v>
      </c>
      <c r="AH89" s="70">
        <f t="shared" si="169"/>
        <v>0</v>
      </c>
      <c r="AI89" s="70">
        <f t="shared" si="170"/>
        <v>0</v>
      </c>
      <c r="AJ89" s="70">
        <f t="shared" si="171"/>
        <v>168.1</v>
      </c>
      <c r="AK89" s="70">
        <f t="shared" si="172"/>
        <v>30.619999999999997</v>
      </c>
      <c r="AL89" s="70">
        <f t="shared" si="173"/>
        <v>61.5</v>
      </c>
      <c r="AM89" s="70">
        <f t="shared" si="174"/>
        <v>3.06</v>
      </c>
      <c r="AN89" s="70">
        <f t="shared" si="175"/>
        <v>13.75</v>
      </c>
      <c r="AO89" s="70">
        <f t="shared" si="176"/>
        <v>1.5</v>
      </c>
    </row>
    <row r="90" spans="1:48" ht="20.100000000000001" customHeight="1">
      <c r="A90" s="20">
        <v>30</v>
      </c>
      <c r="B90" s="21" t="s">
        <v>74</v>
      </c>
      <c r="C90" s="16">
        <v>128</v>
      </c>
      <c r="D90" s="16">
        <v>8</v>
      </c>
      <c r="E90" s="18" t="e">
        <f>C90+D90+#REF!+#REF!</f>
        <v>#REF!</v>
      </c>
      <c r="F90" s="16">
        <v>190</v>
      </c>
      <c r="G90" s="24">
        <v>60</v>
      </c>
      <c r="H90" s="18" t="e">
        <f>F90+G90+#REF!</f>
        <v>#REF!</v>
      </c>
      <c r="I90" s="16">
        <v>180</v>
      </c>
      <c r="J90" s="16">
        <v>0</v>
      </c>
      <c r="K90" s="18">
        <f t="shared" si="202"/>
        <v>180</v>
      </c>
      <c r="L90" s="24">
        <v>48</v>
      </c>
      <c r="M90" s="24">
        <v>5</v>
      </c>
      <c r="N90" s="18">
        <f t="shared" si="38"/>
        <v>53</v>
      </c>
      <c r="O90" s="18">
        <f t="shared" si="259"/>
        <v>546</v>
      </c>
      <c r="P90" s="19">
        <f t="shared" si="259"/>
        <v>73</v>
      </c>
      <c r="Q90" s="18">
        <f t="shared" si="260"/>
        <v>619</v>
      </c>
      <c r="R90" s="16">
        <f t="shared" si="227"/>
        <v>32</v>
      </c>
      <c r="S90" s="16">
        <f t="shared" si="205"/>
        <v>1.2</v>
      </c>
      <c r="T90" s="16">
        <f t="shared" si="206"/>
        <v>47.5</v>
      </c>
      <c r="U90" s="16">
        <f t="shared" si="207"/>
        <v>9</v>
      </c>
      <c r="V90" s="16">
        <f t="shared" si="208"/>
        <v>45</v>
      </c>
      <c r="W90" s="16">
        <f t="shared" si="209"/>
        <v>0</v>
      </c>
      <c r="X90" s="16">
        <f t="shared" si="210"/>
        <v>12</v>
      </c>
      <c r="Y90" s="16">
        <f t="shared" si="211"/>
        <v>0.75</v>
      </c>
      <c r="Z90" s="70">
        <f t="shared" si="212"/>
        <v>22.66</v>
      </c>
      <c r="AA90" s="70">
        <f t="shared" si="213"/>
        <v>0.49</v>
      </c>
      <c r="AB90" s="70">
        <f t="shared" si="214"/>
        <v>30.4</v>
      </c>
      <c r="AC90" s="70">
        <f t="shared" si="215"/>
        <v>3.25</v>
      </c>
      <c r="AD90" s="70">
        <f t="shared" si="216"/>
        <v>28.8</v>
      </c>
      <c r="AE90" s="70">
        <f t="shared" si="217"/>
        <v>0</v>
      </c>
      <c r="AF90" s="70">
        <v>0</v>
      </c>
      <c r="AG90" s="70">
        <v>0</v>
      </c>
      <c r="AH90" s="70">
        <f t="shared" si="169"/>
        <v>54.66</v>
      </c>
      <c r="AI90" s="70">
        <f t="shared" si="170"/>
        <v>1.69</v>
      </c>
      <c r="AJ90" s="70">
        <f t="shared" si="171"/>
        <v>77.900000000000006</v>
      </c>
      <c r="AK90" s="70">
        <f t="shared" si="172"/>
        <v>12.25</v>
      </c>
      <c r="AL90" s="70">
        <f t="shared" si="173"/>
        <v>73.8</v>
      </c>
      <c r="AM90" s="70">
        <f t="shared" si="174"/>
        <v>0</v>
      </c>
      <c r="AN90" s="70">
        <f t="shared" si="175"/>
        <v>12</v>
      </c>
      <c r="AO90" s="70">
        <f t="shared" si="176"/>
        <v>0.75</v>
      </c>
    </row>
    <row r="91" spans="1:48" ht="20.100000000000001" customHeight="1">
      <c r="A91" s="20">
        <v>31</v>
      </c>
      <c r="B91" s="21" t="s">
        <v>75</v>
      </c>
      <c r="C91" s="16">
        <v>128</v>
      </c>
      <c r="D91" s="16">
        <v>4</v>
      </c>
      <c r="E91" s="18" t="e">
        <f>C91+D91+#REF!+#REF!</f>
        <v>#REF!</v>
      </c>
      <c r="F91" s="16">
        <v>170</v>
      </c>
      <c r="G91" s="24">
        <v>20</v>
      </c>
      <c r="H91" s="18" t="e">
        <f>F91+G91+#REF!</f>
        <v>#REF!</v>
      </c>
      <c r="I91" s="16">
        <v>80</v>
      </c>
      <c r="J91" s="16">
        <v>0</v>
      </c>
      <c r="K91" s="18">
        <f t="shared" si="202"/>
        <v>80</v>
      </c>
      <c r="L91" s="24">
        <v>38</v>
      </c>
      <c r="M91" s="24">
        <v>5</v>
      </c>
      <c r="N91" s="18">
        <f t="shared" si="38"/>
        <v>43</v>
      </c>
      <c r="O91" s="18">
        <f t="shared" si="259"/>
        <v>416</v>
      </c>
      <c r="P91" s="19">
        <f t="shared" si="259"/>
        <v>29</v>
      </c>
      <c r="Q91" s="18">
        <f t="shared" si="260"/>
        <v>445</v>
      </c>
      <c r="R91" s="16">
        <f t="shared" si="227"/>
        <v>32</v>
      </c>
      <c r="S91" s="16">
        <f t="shared" si="205"/>
        <v>0.6</v>
      </c>
      <c r="T91" s="16">
        <f t="shared" si="206"/>
        <v>42.5</v>
      </c>
      <c r="U91" s="16">
        <f t="shared" si="207"/>
        <v>3</v>
      </c>
      <c r="V91" s="16">
        <f t="shared" si="208"/>
        <v>20</v>
      </c>
      <c r="W91" s="16">
        <f t="shared" si="209"/>
        <v>0</v>
      </c>
      <c r="X91" s="16">
        <f t="shared" si="210"/>
        <v>9.5</v>
      </c>
      <c r="Y91" s="16">
        <f t="shared" si="211"/>
        <v>0.75</v>
      </c>
      <c r="Z91" s="70">
        <f t="shared" si="212"/>
        <v>22.66</v>
      </c>
      <c r="AA91" s="70">
        <f t="shared" si="213"/>
        <v>0.24</v>
      </c>
      <c r="AB91" s="70">
        <f t="shared" si="214"/>
        <v>27.2</v>
      </c>
      <c r="AC91" s="70">
        <f t="shared" si="215"/>
        <v>1.08</v>
      </c>
      <c r="AD91" s="70">
        <f t="shared" si="216"/>
        <v>12.8</v>
      </c>
      <c r="AE91" s="70">
        <f t="shared" si="217"/>
        <v>0</v>
      </c>
      <c r="AF91" s="70">
        <v>0</v>
      </c>
      <c r="AG91" s="70">
        <v>0</v>
      </c>
      <c r="AH91" s="70">
        <f t="shared" si="169"/>
        <v>54.66</v>
      </c>
      <c r="AI91" s="70">
        <f t="shared" si="170"/>
        <v>0.84</v>
      </c>
      <c r="AJ91" s="70">
        <f t="shared" si="171"/>
        <v>69.7</v>
      </c>
      <c r="AK91" s="70">
        <f t="shared" si="172"/>
        <v>4.08</v>
      </c>
      <c r="AL91" s="70">
        <f t="shared" si="173"/>
        <v>32.799999999999997</v>
      </c>
      <c r="AM91" s="70">
        <f t="shared" si="174"/>
        <v>0</v>
      </c>
      <c r="AN91" s="70">
        <f t="shared" si="175"/>
        <v>9.5</v>
      </c>
      <c r="AO91" s="70">
        <f t="shared" si="176"/>
        <v>0.75</v>
      </c>
    </row>
    <row r="92" spans="1:48" s="5" customFormat="1" ht="20.100000000000001" customHeight="1">
      <c r="A92" s="89"/>
      <c r="B92" s="72" t="s">
        <v>73</v>
      </c>
      <c r="C92" s="68">
        <f>+C89+C90+C91</f>
        <v>256</v>
      </c>
      <c r="D92" s="68">
        <f t="shared" ref="D92:G92" si="261">+D89+D90+D91</f>
        <v>12</v>
      </c>
      <c r="E92" s="68" t="e">
        <f t="shared" si="261"/>
        <v>#REF!</v>
      </c>
      <c r="F92" s="68">
        <f t="shared" si="261"/>
        <v>770</v>
      </c>
      <c r="G92" s="68">
        <f t="shared" si="261"/>
        <v>230</v>
      </c>
      <c r="H92" s="68" t="e">
        <f t="shared" ref="H92" si="262">+H89+H90+H91</f>
        <v>#REF!</v>
      </c>
      <c r="I92" s="68">
        <f t="shared" ref="I92" si="263">+I89+I90+I91</f>
        <v>410</v>
      </c>
      <c r="J92" s="68">
        <f t="shared" ref="J92:K92" si="264">+J89+J90+J91</f>
        <v>15</v>
      </c>
      <c r="K92" s="68">
        <f t="shared" si="264"/>
        <v>425</v>
      </c>
      <c r="L92" s="68">
        <f>+L89+L90+L91</f>
        <v>141</v>
      </c>
      <c r="M92" s="68">
        <f t="shared" ref="M92" si="265">+M89+M90+M91</f>
        <v>20</v>
      </c>
      <c r="N92" s="68">
        <f t="shared" ref="N92" si="266">+N89+N90+N91</f>
        <v>161</v>
      </c>
      <c r="O92" s="68">
        <f t="shared" ref="O92" si="267">+O89+O90+O91</f>
        <v>1577</v>
      </c>
      <c r="P92" s="68">
        <f t="shared" ref="P92" si="268">+P89+P90+P91</f>
        <v>277</v>
      </c>
      <c r="Q92" s="68">
        <f t="shared" ref="Q92:AR92" si="269">+Q89+Q90+Q91</f>
        <v>1854</v>
      </c>
      <c r="R92" s="68">
        <f t="shared" si="269"/>
        <v>64</v>
      </c>
      <c r="S92" s="68">
        <f t="shared" si="269"/>
        <v>1.7999999999999998</v>
      </c>
      <c r="T92" s="68">
        <f t="shared" si="269"/>
        <v>192.5</v>
      </c>
      <c r="U92" s="68">
        <f t="shared" si="269"/>
        <v>34.5</v>
      </c>
      <c r="V92" s="68">
        <f t="shared" si="269"/>
        <v>102.5</v>
      </c>
      <c r="W92" s="68">
        <f t="shared" si="269"/>
        <v>2.25</v>
      </c>
      <c r="X92" s="68">
        <f t="shared" si="269"/>
        <v>35.25</v>
      </c>
      <c r="Y92" s="68">
        <f t="shared" si="269"/>
        <v>3</v>
      </c>
      <c r="Z92" s="68">
        <f t="shared" si="269"/>
        <v>45.32</v>
      </c>
      <c r="AA92" s="68">
        <f t="shared" si="269"/>
        <v>0.73</v>
      </c>
      <c r="AB92" s="68">
        <f t="shared" si="269"/>
        <v>123.2</v>
      </c>
      <c r="AC92" s="68">
        <f t="shared" si="269"/>
        <v>12.45</v>
      </c>
      <c r="AD92" s="68">
        <f t="shared" si="269"/>
        <v>65.599999999999994</v>
      </c>
      <c r="AE92" s="68">
        <f t="shared" si="269"/>
        <v>0.81</v>
      </c>
      <c r="AF92" s="68">
        <f t="shared" si="269"/>
        <v>0</v>
      </c>
      <c r="AG92" s="68">
        <f t="shared" si="269"/>
        <v>0</v>
      </c>
      <c r="AH92" s="68">
        <f t="shared" si="269"/>
        <v>109.32</v>
      </c>
      <c r="AI92" s="68">
        <f t="shared" si="269"/>
        <v>2.5299999999999998</v>
      </c>
      <c r="AJ92" s="68">
        <f t="shared" si="269"/>
        <v>315.7</v>
      </c>
      <c r="AK92" s="68">
        <f t="shared" si="269"/>
        <v>46.949999999999996</v>
      </c>
      <c r="AL92" s="68">
        <f t="shared" si="269"/>
        <v>168.10000000000002</v>
      </c>
      <c r="AM92" s="68">
        <f t="shared" si="269"/>
        <v>3.06</v>
      </c>
      <c r="AN92" s="68">
        <f t="shared" si="269"/>
        <v>35.25</v>
      </c>
      <c r="AO92" s="68">
        <f t="shared" si="269"/>
        <v>3</v>
      </c>
      <c r="AP92" s="68">
        <f t="shared" si="269"/>
        <v>0</v>
      </c>
      <c r="AQ92" s="68">
        <f t="shared" si="269"/>
        <v>0</v>
      </c>
      <c r="AR92" s="68">
        <f t="shared" si="269"/>
        <v>0</v>
      </c>
    </row>
    <row r="93" spans="1:48" ht="20.100000000000001" customHeight="1">
      <c r="A93" s="20">
        <v>32</v>
      </c>
      <c r="B93" s="21" t="s">
        <v>76</v>
      </c>
      <c r="C93" s="16">
        <v>0</v>
      </c>
      <c r="D93" s="16">
        <v>0</v>
      </c>
      <c r="E93" s="18" t="e">
        <f>C93+D93+#REF!+#REF!</f>
        <v>#REF!</v>
      </c>
      <c r="F93" s="16">
        <v>392</v>
      </c>
      <c r="G93" s="24">
        <v>122</v>
      </c>
      <c r="H93" s="18" t="e">
        <f>F93+G93+#REF!</f>
        <v>#REF!</v>
      </c>
      <c r="I93" s="16">
        <v>100</v>
      </c>
      <c r="J93" s="16">
        <v>15</v>
      </c>
      <c r="K93" s="18">
        <f t="shared" si="202"/>
        <v>115</v>
      </c>
      <c r="L93" s="24">
        <v>0</v>
      </c>
      <c r="M93" s="24">
        <v>0</v>
      </c>
      <c r="N93" s="18">
        <f t="shared" si="38"/>
        <v>0</v>
      </c>
      <c r="O93" s="18">
        <f t="shared" ref="O93:P96" si="270">C93+F93+I93+L93</f>
        <v>492</v>
      </c>
      <c r="P93" s="19">
        <f t="shared" si="270"/>
        <v>137</v>
      </c>
      <c r="Q93" s="18">
        <f t="shared" si="260"/>
        <v>629</v>
      </c>
      <c r="R93" s="16">
        <f t="shared" si="227"/>
        <v>0</v>
      </c>
      <c r="S93" s="16">
        <f t="shared" si="205"/>
        <v>0</v>
      </c>
      <c r="T93" s="16">
        <f t="shared" si="206"/>
        <v>98</v>
      </c>
      <c r="U93" s="16">
        <f t="shared" si="207"/>
        <v>18.3</v>
      </c>
      <c r="V93" s="16">
        <f t="shared" si="208"/>
        <v>25</v>
      </c>
      <c r="W93" s="16">
        <f t="shared" si="209"/>
        <v>2.25</v>
      </c>
      <c r="X93" s="16">
        <f t="shared" si="210"/>
        <v>0</v>
      </c>
      <c r="Y93" s="16">
        <f t="shared" si="211"/>
        <v>0</v>
      </c>
      <c r="Z93" s="70">
        <f t="shared" si="212"/>
        <v>0</v>
      </c>
      <c r="AA93" s="70">
        <f t="shared" si="213"/>
        <v>0</v>
      </c>
      <c r="AB93" s="70">
        <f t="shared" si="214"/>
        <v>62.72</v>
      </c>
      <c r="AC93" s="70">
        <f t="shared" si="215"/>
        <v>6.6</v>
      </c>
      <c r="AD93" s="70">
        <f t="shared" si="216"/>
        <v>16</v>
      </c>
      <c r="AE93" s="70">
        <f t="shared" si="217"/>
        <v>0.81</v>
      </c>
      <c r="AF93" s="70">
        <v>0</v>
      </c>
      <c r="AG93" s="70">
        <v>0</v>
      </c>
      <c r="AH93" s="70">
        <f t="shared" si="169"/>
        <v>0</v>
      </c>
      <c r="AI93" s="70">
        <f t="shared" si="170"/>
        <v>0</v>
      </c>
      <c r="AJ93" s="70">
        <f t="shared" si="171"/>
        <v>160.72</v>
      </c>
      <c r="AK93" s="70">
        <f t="shared" si="172"/>
        <v>24.9</v>
      </c>
      <c r="AL93" s="70">
        <f t="shared" si="173"/>
        <v>41</v>
      </c>
      <c r="AM93" s="70">
        <f t="shared" si="174"/>
        <v>3.06</v>
      </c>
      <c r="AN93" s="70">
        <f t="shared" si="175"/>
        <v>0</v>
      </c>
      <c r="AO93" s="70">
        <f t="shared" si="176"/>
        <v>0</v>
      </c>
    </row>
    <row r="94" spans="1:48" ht="20.100000000000001" customHeight="1">
      <c r="A94" s="14">
        <v>33</v>
      </c>
      <c r="B94" s="15" t="s">
        <v>77</v>
      </c>
      <c r="C94" s="16">
        <v>530</v>
      </c>
      <c r="D94" s="16">
        <v>40</v>
      </c>
      <c r="E94" s="18" t="e">
        <f>C94+D94+#REF!+#REF!</f>
        <v>#REF!</v>
      </c>
      <c r="F94" s="16">
        <v>50</v>
      </c>
      <c r="G94" s="24">
        <v>12</v>
      </c>
      <c r="H94" s="18" t="e">
        <f>F94+G94+#REF!</f>
        <v>#REF!</v>
      </c>
      <c r="I94" s="16">
        <v>0</v>
      </c>
      <c r="J94" s="16">
        <v>0</v>
      </c>
      <c r="K94" s="18">
        <f t="shared" si="202"/>
        <v>0</v>
      </c>
      <c r="L94" s="24">
        <v>30</v>
      </c>
      <c r="M94" s="24">
        <v>20</v>
      </c>
      <c r="N94" s="18">
        <f t="shared" si="38"/>
        <v>50</v>
      </c>
      <c r="O94" s="18">
        <f t="shared" si="270"/>
        <v>610</v>
      </c>
      <c r="P94" s="19">
        <f t="shared" si="270"/>
        <v>72</v>
      </c>
      <c r="Q94" s="18">
        <f t="shared" si="260"/>
        <v>682</v>
      </c>
      <c r="R94" s="16">
        <f t="shared" si="227"/>
        <v>132.5</v>
      </c>
      <c r="S94" s="16">
        <f t="shared" si="205"/>
        <v>6</v>
      </c>
      <c r="T94" s="16">
        <f t="shared" si="206"/>
        <v>12.5</v>
      </c>
      <c r="U94" s="16">
        <f t="shared" si="207"/>
        <v>1.8</v>
      </c>
      <c r="V94" s="16">
        <f t="shared" si="208"/>
        <v>0</v>
      </c>
      <c r="W94" s="16">
        <f t="shared" si="209"/>
        <v>0</v>
      </c>
      <c r="X94" s="16">
        <f t="shared" si="210"/>
        <v>7.5</v>
      </c>
      <c r="Y94" s="16">
        <f t="shared" si="211"/>
        <v>3</v>
      </c>
      <c r="Z94" s="70">
        <f t="shared" si="212"/>
        <v>93.81</v>
      </c>
      <c r="AA94" s="70">
        <f t="shared" si="213"/>
        <v>2.44</v>
      </c>
      <c r="AB94" s="70">
        <f t="shared" si="214"/>
        <v>8</v>
      </c>
      <c r="AC94" s="70">
        <f t="shared" si="215"/>
        <v>0.65</v>
      </c>
      <c r="AD94" s="70">
        <f t="shared" si="216"/>
        <v>0</v>
      </c>
      <c r="AE94" s="70">
        <f t="shared" si="217"/>
        <v>0</v>
      </c>
      <c r="AF94" s="70">
        <v>0</v>
      </c>
      <c r="AG94" s="70">
        <v>0</v>
      </c>
      <c r="AH94" s="70">
        <f t="shared" si="169"/>
        <v>226.31</v>
      </c>
      <c r="AI94" s="70">
        <f t="shared" si="170"/>
        <v>8.44</v>
      </c>
      <c r="AJ94" s="70">
        <f t="shared" si="171"/>
        <v>20.5</v>
      </c>
      <c r="AK94" s="70">
        <f t="shared" si="172"/>
        <v>2.4500000000000002</v>
      </c>
      <c r="AL94" s="70">
        <f t="shared" si="173"/>
        <v>0</v>
      </c>
      <c r="AM94" s="70">
        <f t="shared" si="174"/>
        <v>0</v>
      </c>
      <c r="AN94" s="70">
        <f t="shared" si="175"/>
        <v>7.5</v>
      </c>
      <c r="AO94" s="70">
        <f t="shared" si="176"/>
        <v>3</v>
      </c>
    </row>
    <row r="95" spans="1:48" ht="20.100000000000001" customHeight="1">
      <c r="A95" s="14">
        <v>34</v>
      </c>
      <c r="B95" s="15" t="s">
        <v>78</v>
      </c>
      <c r="C95" s="16">
        <v>360</v>
      </c>
      <c r="D95" s="16">
        <v>50</v>
      </c>
      <c r="E95" s="18" t="e">
        <f>C95+D95+#REF!+#REF!</f>
        <v>#REF!</v>
      </c>
      <c r="F95" s="16">
        <v>40</v>
      </c>
      <c r="G95" s="24">
        <v>5</v>
      </c>
      <c r="H95" s="18" t="e">
        <f>F95+G95+#REF!</f>
        <v>#REF!</v>
      </c>
      <c r="I95" s="16">
        <v>5</v>
      </c>
      <c r="J95" s="16">
        <v>0</v>
      </c>
      <c r="K95" s="18">
        <f t="shared" si="202"/>
        <v>5</v>
      </c>
      <c r="L95" s="24">
        <v>45</v>
      </c>
      <c r="M95" s="24">
        <v>6</v>
      </c>
      <c r="N95" s="18">
        <f t="shared" si="38"/>
        <v>51</v>
      </c>
      <c r="O95" s="18">
        <f t="shared" si="270"/>
        <v>450</v>
      </c>
      <c r="P95" s="19">
        <f t="shared" si="270"/>
        <v>61</v>
      </c>
      <c r="Q95" s="18">
        <f t="shared" si="260"/>
        <v>511</v>
      </c>
      <c r="R95" s="16">
        <f t="shared" si="227"/>
        <v>90</v>
      </c>
      <c r="S95" s="16">
        <f t="shared" si="205"/>
        <v>7.5</v>
      </c>
      <c r="T95" s="16">
        <f t="shared" si="206"/>
        <v>10</v>
      </c>
      <c r="U95" s="16">
        <f t="shared" si="207"/>
        <v>0.75</v>
      </c>
      <c r="V95" s="16">
        <f t="shared" si="208"/>
        <v>1.25</v>
      </c>
      <c r="W95" s="16">
        <f t="shared" si="209"/>
        <v>0</v>
      </c>
      <c r="X95" s="16">
        <f t="shared" si="210"/>
        <v>11.25</v>
      </c>
      <c r="Y95" s="16">
        <f t="shared" si="211"/>
        <v>0.9</v>
      </c>
      <c r="Z95" s="70">
        <f t="shared" si="212"/>
        <v>63.72</v>
      </c>
      <c r="AA95" s="70">
        <f t="shared" si="213"/>
        <v>3.06</v>
      </c>
      <c r="AB95" s="70">
        <f t="shared" si="214"/>
        <v>6.4</v>
      </c>
      <c r="AC95" s="70">
        <f t="shared" si="215"/>
        <v>0.27</v>
      </c>
      <c r="AD95" s="70">
        <f t="shared" si="216"/>
        <v>0.8</v>
      </c>
      <c r="AE95" s="70">
        <f t="shared" si="217"/>
        <v>0</v>
      </c>
      <c r="AF95" s="70">
        <v>0</v>
      </c>
      <c r="AG95" s="70">
        <v>0</v>
      </c>
      <c r="AH95" s="70">
        <f t="shared" si="169"/>
        <v>153.72</v>
      </c>
      <c r="AI95" s="70">
        <f t="shared" si="170"/>
        <v>10.56</v>
      </c>
      <c r="AJ95" s="70">
        <f t="shared" si="171"/>
        <v>16.399999999999999</v>
      </c>
      <c r="AK95" s="70">
        <f t="shared" si="172"/>
        <v>1.02</v>
      </c>
      <c r="AL95" s="70">
        <f t="shared" si="173"/>
        <v>2.0499999999999998</v>
      </c>
      <c r="AM95" s="70">
        <f t="shared" si="174"/>
        <v>0</v>
      </c>
      <c r="AN95" s="70">
        <f t="shared" si="175"/>
        <v>11.25</v>
      </c>
      <c r="AO95" s="70">
        <f t="shared" si="176"/>
        <v>0.9</v>
      </c>
    </row>
    <row r="96" spans="1:48" ht="20.100000000000001" customHeight="1">
      <c r="A96" s="14">
        <v>35</v>
      </c>
      <c r="B96" s="15" t="s">
        <v>79</v>
      </c>
      <c r="C96" s="16">
        <v>470</v>
      </c>
      <c r="D96" s="16">
        <v>45</v>
      </c>
      <c r="E96" s="18" t="e">
        <f>C96+D96+#REF!+#REF!</f>
        <v>#REF!</v>
      </c>
      <c r="F96" s="16">
        <v>0</v>
      </c>
      <c r="G96" s="24">
        <v>0</v>
      </c>
      <c r="H96" s="18" t="e">
        <f>F96+G96+#REF!</f>
        <v>#REF!</v>
      </c>
      <c r="I96" s="16">
        <v>32</v>
      </c>
      <c r="J96" s="16">
        <v>0</v>
      </c>
      <c r="K96" s="18">
        <f t="shared" si="202"/>
        <v>32</v>
      </c>
      <c r="L96" s="24">
        <v>48</v>
      </c>
      <c r="M96" s="24">
        <v>5</v>
      </c>
      <c r="N96" s="18">
        <f t="shared" si="38"/>
        <v>53</v>
      </c>
      <c r="O96" s="18">
        <f t="shared" si="270"/>
        <v>550</v>
      </c>
      <c r="P96" s="19">
        <f t="shared" si="270"/>
        <v>50</v>
      </c>
      <c r="Q96" s="18">
        <f t="shared" si="260"/>
        <v>600</v>
      </c>
      <c r="R96" s="16">
        <f t="shared" si="227"/>
        <v>117.5</v>
      </c>
      <c r="S96" s="16">
        <f t="shared" si="205"/>
        <v>6.75</v>
      </c>
      <c r="T96" s="16">
        <f t="shared" si="206"/>
        <v>0</v>
      </c>
      <c r="U96" s="16">
        <f t="shared" si="207"/>
        <v>0</v>
      </c>
      <c r="V96" s="16">
        <f t="shared" si="208"/>
        <v>8</v>
      </c>
      <c r="W96" s="16">
        <f t="shared" si="209"/>
        <v>0</v>
      </c>
      <c r="X96" s="16">
        <f t="shared" si="210"/>
        <v>12</v>
      </c>
      <c r="Y96" s="16">
        <f t="shared" si="211"/>
        <v>0.75</v>
      </c>
      <c r="Z96" s="70">
        <f t="shared" si="212"/>
        <v>83.19</v>
      </c>
      <c r="AA96" s="70">
        <f t="shared" si="213"/>
        <v>2.75</v>
      </c>
      <c r="AB96" s="70">
        <f t="shared" si="214"/>
        <v>0</v>
      </c>
      <c r="AC96" s="70">
        <f t="shared" si="215"/>
        <v>0</v>
      </c>
      <c r="AD96" s="70">
        <f t="shared" si="216"/>
        <v>5.12</v>
      </c>
      <c r="AE96" s="70">
        <f t="shared" si="217"/>
        <v>0</v>
      </c>
      <c r="AF96" s="70">
        <v>0</v>
      </c>
      <c r="AG96" s="70">
        <v>0</v>
      </c>
      <c r="AH96" s="70">
        <f t="shared" si="169"/>
        <v>200.69</v>
      </c>
      <c r="AI96" s="70">
        <f t="shared" si="170"/>
        <v>9.5</v>
      </c>
      <c r="AJ96" s="70">
        <f t="shared" si="171"/>
        <v>0</v>
      </c>
      <c r="AK96" s="70">
        <f t="shared" si="172"/>
        <v>0</v>
      </c>
      <c r="AL96" s="70">
        <f t="shared" si="173"/>
        <v>13.120000000000001</v>
      </c>
      <c r="AM96" s="70">
        <f t="shared" si="174"/>
        <v>0</v>
      </c>
      <c r="AN96" s="70">
        <f t="shared" si="175"/>
        <v>12</v>
      </c>
      <c r="AO96" s="70">
        <f t="shared" si="176"/>
        <v>0.75</v>
      </c>
    </row>
    <row r="97" spans="1:48" s="5" customFormat="1" ht="20.100000000000001" customHeight="1">
      <c r="A97" s="66"/>
      <c r="B97" s="67" t="s">
        <v>78</v>
      </c>
      <c r="C97" s="68">
        <f>+C95+C96</f>
        <v>830</v>
      </c>
      <c r="D97" s="68">
        <f t="shared" ref="D97:J97" si="271">+D95+D96</f>
        <v>95</v>
      </c>
      <c r="E97" s="68" t="e">
        <f t="shared" si="271"/>
        <v>#REF!</v>
      </c>
      <c r="F97" s="68">
        <f t="shared" si="271"/>
        <v>40</v>
      </c>
      <c r="G97" s="68">
        <f t="shared" si="271"/>
        <v>5</v>
      </c>
      <c r="H97" s="68" t="e">
        <f t="shared" si="271"/>
        <v>#REF!</v>
      </c>
      <c r="I97" s="68">
        <f t="shared" si="271"/>
        <v>37</v>
      </c>
      <c r="J97" s="68">
        <f t="shared" si="271"/>
        <v>0</v>
      </c>
      <c r="K97" s="68">
        <f t="shared" ref="K97" si="272">+K95+K96</f>
        <v>37</v>
      </c>
      <c r="L97" s="68">
        <f t="shared" ref="L97" si="273">+L95+L96</f>
        <v>93</v>
      </c>
      <c r="M97" s="68">
        <f t="shared" ref="M97" si="274">+M95+M96</f>
        <v>11</v>
      </c>
      <c r="N97" s="68">
        <f t="shared" ref="N97" si="275">+N95+N96</f>
        <v>104</v>
      </c>
      <c r="O97" s="68">
        <f t="shared" ref="O97" si="276">+O95+O96</f>
        <v>1000</v>
      </c>
      <c r="P97" s="68">
        <f t="shared" ref="P97:AV97" si="277">+P95+P96</f>
        <v>111</v>
      </c>
      <c r="Q97" s="68">
        <f t="shared" si="277"/>
        <v>1111</v>
      </c>
      <c r="R97" s="68">
        <f t="shared" si="277"/>
        <v>207.5</v>
      </c>
      <c r="S97" s="68">
        <f t="shared" si="277"/>
        <v>14.25</v>
      </c>
      <c r="T97" s="68">
        <f t="shared" si="277"/>
        <v>10</v>
      </c>
      <c r="U97" s="68">
        <f t="shared" si="277"/>
        <v>0.75</v>
      </c>
      <c r="V97" s="68">
        <f t="shared" si="277"/>
        <v>9.25</v>
      </c>
      <c r="W97" s="68">
        <f t="shared" si="277"/>
        <v>0</v>
      </c>
      <c r="X97" s="68">
        <f t="shared" si="277"/>
        <v>23.25</v>
      </c>
      <c r="Y97" s="68">
        <f t="shared" si="277"/>
        <v>1.65</v>
      </c>
      <c r="Z97" s="68">
        <f t="shared" si="277"/>
        <v>146.91</v>
      </c>
      <c r="AA97" s="68">
        <f t="shared" si="277"/>
        <v>5.8100000000000005</v>
      </c>
      <c r="AB97" s="68">
        <f t="shared" si="277"/>
        <v>6.4</v>
      </c>
      <c r="AC97" s="68">
        <f t="shared" si="277"/>
        <v>0.27</v>
      </c>
      <c r="AD97" s="68">
        <f t="shared" si="277"/>
        <v>5.92</v>
      </c>
      <c r="AE97" s="68">
        <f t="shared" si="277"/>
        <v>0</v>
      </c>
      <c r="AF97" s="68">
        <f t="shared" si="277"/>
        <v>0</v>
      </c>
      <c r="AG97" s="68">
        <f t="shared" si="277"/>
        <v>0</v>
      </c>
      <c r="AH97" s="68">
        <f t="shared" si="277"/>
        <v>354.40999999999997</v>
      </c>
      <c r="AI97" s="68">
        <f t="shared" si="277"/>
        <v>20.060000000000002</v>
      </c>
      <c r="AJ97" s="68">
        <f t="shared" si="277"/>
        <v>16.399999999999999</v>
      </c>
      <c r="AK97" s="68">
        <f t="shared" si="277"/>
        <v>1.02</v>
      </c>
      <c r="AL97" s="68">
        <f t="shared" si="277"/>
        <v>15.170000000000002</v>
      </c>
      <c r="AM97" s="68">
        <f t="shared" si="277"/>
        <v>0</v>
      </c>
      <c r="AN97" s="68">
        <f t="shared" si="277"/>
        <v>23.25</v>
      </c>
      <c r="AO97" s="68">
        <f t="shared" si="277"/>
        <v>1.65</v>
      </c>
      <c r="AP97" s="68">
        <f t="shared" si="277"/>
        <v>0</v>
      </c>
      <c r="AQ97" s="68">
        <f t="shared" si="277"/>
        <v>0</v>
      </c>
      <c r="AR97" s="68">
        <f t="shared" si="277"/>
        <v>0</v>
      </c>
      <c r="AS97" s="68">
        <f t="shared" si="277"/>
        <v>0</v>
      </c>
      <c r="AT97" s="68">
        <f t="shared" si="277"/>
        <v>0</v>
      </c>
      <c r="AU97" s="68">
        <f t="shared" si="277"/>
        <v>0</v>
      </c>
      <c r="AV97" s="68">
        <f t="shared" si="277"/>
        <v>0</v>
      </c>
    </row>
    <row r="98" spans="1:48" ht="20.100000000000001" customHeight="1">
      <c r="A98" s="14">
        <v>36</v>
      </c>
      <c r="B98" s="15" t="s">
        <v>80</v>
      </c>
      <c r="C98" s="16">
        <v>890</v>
      </c>
      <c r="D98" s="16">
        <v>75</v>
      </c>
      <c r="E98" s="18" t="e">
        <f>C98+D98+#REF!+#REF!</f>
        <v>#REF!</v>
      </c>
      <c r="F98" s="16">
        <v>48</v>
      </c>
      <c r="G98" s="24">
        <v>0</v>
      </c>
      <c r="H98" s="18" t="e">
        <f>F98+G98+#REF!</f>
        <v>#REF!</v>
      </c>
      <c r="I98" s="16">
        <v>32</v>
      </c>
      <c r="J98" s="16">
        <v>0</v>
      </c>
      <c r="K98" s="18">
        <f t="shared" si="202"/>
        <v>32</v>
      </c>
      <c r="L98" s="24">
        <v>85</v>
      </c>
      <c r="M98" s="24">
        <v>10</v>
      </c>
      <c r="N98" s="18">
        <f t="shared" si="38"/>
        <v>95</v>
      </c>
      <c r="O98" s="18">
        <f t="shared" ref="O98:P101" si="278">C98+F98+I98+L98</f>
        <v>1055</v>
      </c>
      <c r="P98" s="19">
        <f t="shared" si="278"/>
        <v>85</v>
      </c>
      <c r="Q98" s="18">
        <f t="shared" si="260"/>
        <v>1140</v>
      </c>
      <c r="R98" s="16">
        <f t="shared" si="227"/>
        <v>222.5</v>
      </c>
      <c r="S98" s="16">
        <f t="shared" si="205"/>
        <v>11.25</v>
      </c>
      <c r="T98" s="16">
        <f t="shared" si="206"/>
        <v>12</v>
      </c>
      <c r="U98" s="16">
        <f t="shared" si="207"/>
        <v>0</v>
      </c>
      <c r="V98" s="16">
        <f t="shared" si="208"/>
        <v>8</v>
      </c>
      <c r="W98" s="16">
        <f t="shared" si="209"/>
        <v>0</v>
      </c>
      <c r="X98" s="16">
        <f t="shared" si="210"/>
        <v>21.25</v>
      </c>
      <c r="Y98" s="16">
        <f t="shared" si="211"/>
        <v>1.5</v>
      </c>
      <c r="Z98" s="70">
        <f t="shared" si="212"/>
        <v>157.53</v>
      </c>
      <c r="AA98" s="70">
        <f>ROUND(D98*6.11%,2)+0.03</f>
        <v>4.6100000000000003</v>
      </c>
      <c r="AB98" s="70">
        <f t="shared" si="214"/>
        <v>7.68</v>
      </c>
      <c r="AC98" s="70">
        <f t="shared" si="215"/>
        <v>0</v>
      </c>
      <c r="AD98" s="70">
        <f t="shared" si="216"/>
        <v>5.12</v>
      </c>
      <c r="AE98" s="70">
        <f t="shared" si="217"/>
        <v>0</v>
      </c>
      <c r="AF98" s="70">
        <v>0</v>
      </c>
      <c r="AG98" s="70">
        <v>0</v>
      </c>
      <c r="AH98" s="70">
        <f t="shared" si="169"/>
        <v>380.03</v>
      </c>
      <c r="AI98" s="70">
        <f t="shared" si="170"/>
        <v>15.86</v>
      </c>
      <c r="AJ98" s="70">
        <f t="shared" si="171"/>
        <v>19.68</v>
      </c>
      <c r="AK98" s="70">
        <f t="shared" si="172"/>
        <v>0</v>
      </c>
      <c r="AL98" s="70">
        <f t="shared" si="173"/>
        <v>13.120000000000001</v>
      </c>
      <c r="AM98" s="70">
        <f t="shared" si="174"/>
        <v>0</v>
      </c>
      <c r="AN98" s="70">
        <f t="shared" si="175"/>
        <v>21.25</v>
      </c>
      <c r="AO98" s="70">
        <f t="shared" si="176"/>
        <v>1.5</v>
      </c>
    </row>
    <row r="99" spans="1:48" ht="20.100000000000001" customHeight="1">
      <c r="A99" s="14">
        <v>37</v>
      </c>
      <c r="B99" s="15" t="s">
        <v>81</v>
      </c>
      <c r="C99" s="16">
        <v>1070</v>
      </c>
      <c r="D99" s="16">
        <v>120</v>
      </c>
      <c r="E99" s="18" t="e">
        <f>C99+D99+#REF!+#REF!</f>
        <v>#REF!</v>
      </c>
      <c r="F99" s="16">
        <v>25</v>
      </c>
      <c r="G99" s="24">
        <v>5</v>
      </c>
      <c r="H99" s="18" t="e">
        <f>F99+G99+#REF!</f>
        <v>#REF!</v>
      </c>
      <c r="I99" s="16">
        <v>28</v>
      </c>
      <c r="J99" s="16">
        <v>0</v>
      </c>
      <c r="K99" s="18">
        <f t="shared" si="202"/>
        <v>28</v>
      </c>
      <c r="L99" s="24">
        <v>50</v>
      </c>
      <c r="M99" s="24">
        <v>15</v>
      </c>
      <c r="N99" s="18">
        <f t="shared" ref="N99:N175" si="279">L99+M99</f>
        <v>65</v>
      </c>
      <c r="O99" s="18">
        <f t="shared" si="278"/>
        <v>1173</v>
      </c>
      <c r="P99" s="19">
        <f t="shared" si="278"/>
        <v>140</v>
      </c>
      <c r="Q99" s="18">
        <f t="shared" si="260"/>
        <v>1313</v>
      </c>
      <c r="R99" s="16">
        <f t="shared" si="227"/>
        <v>267.5</v>
      </c>
      <c r="S99" s="16">
        <f t="shared" si="205"/>
        <v>18</v>
      </c>
      <c r="T99" s="16">
        <f t="shared" si="206"/>
        <v>6.25</v>
      </c>
      <c r="U99" s="16">
        <f t="shared" si="207"/>
        <v>0.75</v>
      </c>
      <c r="V99" s="16">
        <f t="shared" si="208"/>
        <v>7</v>
      </c>
      <c r="W99" s="16">
        <f t="shared" si="209"/>
        <v>0</v>
      </c>
      <c r="X99" s="16">
        <f t="shared" si="210"/>
        <v>12.5</v>
      </c>
      <c r="Y99" s="16">
        <f t="shared" si="211"/>
        <v>2.25</v>
      </c>
      <c r="Z99" s="70">
        <f>ROUND(C99*17.7%,2)-0.05</f>
        <v>189.33999999999997</v>
      </c>
      <c r="AA99" s="70">
        <f t="shared" si="213"/>
        <v>7.33</v>
      </c>
      <c r="AB99" s="70">
        <f t="shared" si="214"/>
        <v>4</v>
      </c>
      <c r="AC99" s="70">
        <f t="shared" si="215"/>
        <v>0.27</v>
      </c>
      <c r="AD99" s="70">
        <f t="shared" si="216"/>
        <v>4.4800000000000004</v>
      </c>
      <c r="AE99" s="70">
        <f t="shared" si="217"/>
        <v>0</v>
      </c>
      <c r="AF99" s="70">
        <v>0</v>
      </c>
      <c r="AG99" s="70">
        <v>0</v>
      </c>
      <c r="AH99" s="70">
        <f t="shared" si="169"/>
        <v>456.84</v>
      </c>
      <c r="AI99" s="70">
        <f t="shared" si="170"/>
        <v>25.33</v>
      </c>
      <c r="AJ99" s="70">
        <f t="shared" si="171"/>
        <v>10.25</v>
      </c>
      <c r="AK99" s="70">
        <f t="shared" si="172"/>
        <v>1.02</v>
      </c>
      <c r="AL99" s="70">
        <f t="shared" si="173"/>
        <v>11.48</v>
      </c>
      <c r="AM99" s="70">
        <f t="shared" si="174"/>
        <v>0</v>
      </c>
      <c r="AN99" s="70">
        <f t="shared" si="175"/>
        <v>12.5</v>
      </c>
      <c r="AO99" s="70">
        <f t="shared" si="176"/>
        <v>2.25</v>
      </c>
    </row>
    <row r="100" spans="1:48" ht="20.100000000000001" customHeight="1">
      <c r="A100" s="14">
        <v>38</v>
      </c>
      <c r="B100" s="15" t="s">
        <v>82</v>
      </c>
      <c r="C100" s="16">
        <v>200</v>
      </c>
      <c r="D100" s="16">
        <v>30</v>
      </c>
      <c r="E100" s="18" t="e">
        <f>C100+D100+#REF!+#REF!</f>
        <v>#REF!</v>
      </c>
      <c r="F100" s="16">
        <v>80</v>
      </c>
      <c r="G100" s="24">
        <v>15</v>
      </c>
      <c r="H100" s="18" t="e">
        <f>F100+G100+#REF!</f>
        <v>#REF!</v>
      </c>
      <c r="I100" s="16">
        <v>55</v>
      </c>
      <c r="J100" s="16">
        <v>0</v>
      </c>
      <c r="K100" s="18">
        <f t="shared" si="202"/>
        <v>55</v>
      </c>
      <c r="L100" s="24">
        <v>25</v>
      </c>
      <c r="M100" s="24">
        <v>10</v>
      </c>
      <c r="N100" s="18">
        <f t="shared" si="279"/>
        <v>35</v>
      </c>
      <c r="O100" s="18">
        <f t="shared" si="278"/>
        <v>360</v>
      </c>
      <c r="P100" s="19">
        <f t="shared" si="278"/>
        <v>55</v>
      </c>
      <c r="Q100" s="18">
        <f t="shared" si="260"/>
        <v>415</v>
      </c>
      <c r="R100" s="16">
        <f t="shared" si="227"/>
        <v>50</v>
      </c>
      <c r="S100" s="16">
        <f t="shared" si="205"/>
        <v>4.5</v>
      </c>
      <c r="T100" s="16">
        <f t="shared" si="206"/>
        <v>20</v>
      </c>
      <c r="U100" s="16">
        <f t="shared" si="207"/>
        <v>2.25</v>
      </c>
      <c r="V100" s="16">
        <f t="shared" si="208"/>
        <v>13.75</v>
      </c>
      <c r="W100" s="16">
        <f t="shared" si="209"/>
        <v>0</v>
      </c>
      <c r="X100" s="16">
        <f t="shared" si="210"/>
        <v>6.25</v>
      </c>
      <c r="Y100" s="16">
        <f t="shared" si="211"/>
        <v>1.5</v>
      </c>
      <c r="Z100" s="70">
        <f t="shared" si="212"/>
        <v>35.4</v>
      </c>
      <c r="AA100" s="70">
        <f t="shared" si="213"/>
        <v>1.83</v>
      </c>
      <c r="AB100" s="70">
        <f t="shared" si="214"/>
        <v>12.8</v>
      </c>
      <c r="AC100" s="70">
        <f t="shared" si="215"/>
        <v>0.81</v>
      </c>
      <c r="AD100" s="70">
        <f t="shared" si="216"/>
        <v>8.8000000000000007</v>
      </c>
      <c r="AE100" s="70">
        <f t="shared" si="217"/>
        <v>0</v>
      </c>
      <c r="AF100" s="70">
        <v>0</v>
      </c>
      <c r="AG100" s="70">
        <v>0</v>
      </c>
      <c r="AH100" s="70">
        <f t="shared" si="169"/>
        <v>85.4</v>
      </c>
      <c r="AI100" s="70">
        <f t="shared" si="170"/>
        <v>6.33</v>
      </c>
      <c r="AJ100" s="70">
        <f t="shared" si="171"/>
        <v>32.799999999999997</v>
      </c>
      <c r="AK100" s="70">
        <f t="shared" si="172"/>
        <v>3.06</v>
      </c>
      <c r="AL100" s="70">
        <f t="shared" si="173"/>
        <v>22.55</v>
      </c>
      <c r="AM100" s="70">
        <f t="shared" si="174"/>
        <v>0</v>
      </c>
      <c r="AN100" s="70">
        <f t="shared" si="175"/>
        <v>6.25</v>
      </c>
      <c r="AO100" s="70">
        <f t="shared" si="176"/>
        <v>1.5</v>
      </c>
    </row>
    <row r="101" spans="1:48" ht="20.100000000000001" customHeight="1">
      <c r="A101" s="14">
        <v>39</v>
      </c>
      <c r="B101" s="15" t="s">
        <v>83</v>
      </c>
      <c r="C101" s="16">
        <v>130</v>
      </c>
      <c r="D101" s="16">
        <v>40</v>
      </c>
      <c r="E101" s="18" t="e">
        <f>C101+D101+#REF!+#REF!</f>
        <v>#REF!</v>
      </c>
      <c r="F101" s="16">
        <v>245</v>
      </c>
      <c r="G101" s="24">
        <v>40</v>
      </c>
      <c r="H101" s="18" t="e">
        <f>F101+G101+#REF!</f>
        <v>#REF!</v>
      </c>
      <c r="I101" s="16">
        <v>60</v>
      </c>
      <c r="J101" s="16">
        <v>0</v>
      </c>
      <c r="K101" s="18">
        <f t="shared" si="202"/>
        <v>60</v>
      </c>
      <c r="L101" s="24">
        <v>45</v>
      </c>
      <c r="M101" s="24">
        <v>20</v>
      </c>
      <c r="N101" s="18">
        <f t="shared" si="279"/>
        <v>65</v>
      </c>
      <c r="O101" s="18">
        <f t="shared" si="278"/>
        <v>480</v>
      </c>
      <c r="P101" s="19">
        <f t="shared" si="278"/>
        <v>100</v>
      </c>
      <c r="Q101" s="18">
        <f t="shared" si="260"/>
        <v>580</v>
      </c>
      <c r="R101" s="16">
        <f t="shared" si="227"/>
        <v>32.5</v>
      </c>
      <c r="S101" s="16">
        <f t="shared" si="205"/>
        <v>6</v>
      </c>
      <c r="T101" s="16">
        <f t="shared" si="206"/>
        <v>61.25</v>
      </c>
      <c r="U101" s="16">
        <f t="shared" si="207"/>
        <v>6</v>
      </c>
      <c r="V101" s="16">
        <f t="shared" si="208"/>
        <v>15</v>
      </c>
      <c r="W101" s="16">
        <f t="shared" si="209"/>
        <v>0</v>
      </c>
      <c r="X101" s="16">
        <f t="shared" si="210"/>
        <v>11.25</v>
      </c>
      <c r="Y101" s="16">
        <f t="shared" si="211"/>
        <v>3</v>
      </c>
      <c r="Z101" s="70">
        <f t="shared" si="212"/>
        <v>23.01</v>
      </c>
      <c r="AA101" s="70">
        <f t="shared" si="213"/>
        <v>2.44</v>
      </c>
      <c r="AB101" s="70">
        <f t="shared" si="214"/>
        <v>39.200000000000003</v>
      </c>
      <c r="AC101" s="70">
        <f t="shared" si="215"/>
        <v>2.16</v>
      </c>
      <c r="AD101" s="70">
        <f t="shared" si="216"/>
        <v>9.6</v>
      </c>
      <c r="AE101" s="70">
        <f t="shared" si="217"/>
        <v>0</v>
      </c>
      <c r="AF101" s="70">
        <v>0</v>
      </c>
      <c r="AG101" s="70">
        <v>0</v>
      </c>
      <c r="AH101" s="70">
        <f t="shared" si="169"/>
        <v>55.510000000000005</v>
      </c>
      <c r="AI101" s="70">
        <f t="shared" si="170"/>
        <v>8.44</v>
      </c>
      <c r="AJ101" s="70">
        <f t="shared" si="171"/>
        <v>100.45</v>
      </c>
      <c r="AK101" s="70">
        <f t="shared" si="172"/>
        <v>8.16</v>
      </c>
      <c r="AL101" s="70">
        <f t="shared" si="173"/>
        <v>24.6</v>
      </c>
      <c r="AM101" s="70">
        <f t="shared" si="174"/>
        <v>0</v>
      </c>
      <c r="AN101" s="70">
        <f t="shared" si="175"/>
        <v>11.25</v>
      </c>
      <c r="AO101" s="70">
        <f t="shared" si="176"/>
        <v>3</v>
      </c>
    </row>
    <row r="102" spans="1:48" s="5" customFormat="1" ht="20.100000000000001" customHeight="1">
      <c r="A102" s="66"/>
      <c r="B102" s="67" t="s">
        <v>81</v>
      </c>
      <c r="C102" s="68">
        <f>+C99+C100+C101</f>
        <v>1400</v>
      </c>
      <c r="D102" s="68">
        <f t="shared" ref="D102:J102" si="280">+D99+D100+D101</f>
        <v>190</v>
      </c>
      <c r="E102" s="68" t="e">
        <f t="shared" si="280"/>
        <v>#REF!</v>
      </c>
      <c r="F102" s="68">
        <f t="shared" si="280"/>
        <v>350</v>
      </c>
      <c r="G102" s="68">
        <f t="shared" si="280"/>
        <v>60</v>
      </c>
      <c r="H102" s="68" t="e">
        <f t="shared" si="280"/>
        <v>#REF!</v>
      </c>
      <c r="I102" s="68">
        <f t="shared" si="280"/>
        <v>143</v>
      </c>
      <c r="J102" s="68">
        <f t="shared" si="280"/>
        <v>0</v>
      </c>
      <c r="K102" s="68">
        <f>+K99+K100+K101</f>
        <v>143</v>
      </c>
      <c r="L102" s="68">
        <f t="shared" ref="L102" si="281">+L99+L100+L101</f>
        <v>120</v>
      </c>
      <c r="M102" s="68">
        <f t="shared" ref="M102" si="282">+M99+M100+M101</f>
        <v>45</v>
      </c>
      <c r="N102" s="68">
        <f t="shared" ref="N102" si="283">+N99+N100+N101</f>
        <v>165</v>
      </c>
      <c r="O102" s="68">
        <f t="shared" ref="O102" si="284">+O99+O100+O101</f>
        <v>2013</v>
      </c>
      <c r="P102" s="68">
        <f t="shared" ref="P102" si="285">+P99+P100+P101</f>
        <v>295</v>
      </c>
      <c r="Q102" s="68">
        <f t="shared" ref="Q102:AV102" si="286">+Q99+Q100+Q101</f>
        <v>2308</v>
      </c>
      <c r="R102" s="68">
        <f t="shared" si="286"/>
        <v>350</v>
      </c>
      <c r="S102" s="68">
        <f t="shared" si="286"/>
        <v>28.5</v>
      </c>
      <c r="T102" s="68">
        <f t="shared" si="286"/>
        <v>87.5</v>
      </c>
      <c r="U102" s="68">
        <f t="shared" si="286"/>
        <v>9</v>
      </c>
      <c r="V102" s="68">
        <f t="shared" si="286"/>
        <v>35.75</v>
      </c>
      <c r="W102" s="68">
        <f t="shared" si="286"/>
        <v>0</v>
      </c>
      <c r="X102" s="68">
        <f t="shared" si="286"/>
        <v>30</v>
      </c>
      <c r="Y102" s="68">
        <f t="shared" si="286"/>
        <v>6.75</v>
      </c>
      <c r="Z102" s="68">
        <f t="shared" si="286"/>
        <v>247.74999999999997</v>
      </c>
      <c r="AA102" s="68">
        <f t="shared" si="286"/>
        <v>11.6</v>
      </c>
      <c r="AB102" s="68">
        <f t="shared" si="286"/>
        <v>56</v>
      </c>
      <c r="AC102" s="68">
        <f t="shared" si="286"/>
        <v>3.24</v>
      </c>
      <c r="AD102" s="68">
        <f t="shared" si="286"/>
        <v>22.880000000000003</v>
      </c>
      <c r="AE102" s="68">
        <f t="shared" si="286"/>
        <v>0</v>
      </c>
      <c r="AF102" s="68">
        <f t="shared" si="286"/>
        <v>0</v>
      </c>
      <c r="AG102" s="68">
        <f t="shared" si="286"/>
        <v>0</v>
      </c>
      <c r="AH102" s="68">
        <f t="shared" si="286"/>
        <v>597.75</v>
      </c>
      <c r="AI102" s="68">
        <f t="shared" si="286"/>
        <v>40.099999999999994</v>
      </c>
      <c r="AJ102" s="68">
        <f t="shared" si="286"/>
        <v>143.5</v>
      </c>
      <c r="AK102" s="68">
        <f t="shared" si="286"/>
        <v>12.24</v>
      </c>
      <c r="AL102" s="68">
        <f t="shared" si="286"/>
        <v>58.63</v>
      </c>
      <c r="AM102" s="68">
        <f t="shared" si="286"/>
        <v>0</v>
      </c>
      <c r="AN102" s="68">
        <f t="shared" si="286"/>
        <v>30</v>
      </c>
      <c r="AO102" s="68">
        <f t="shared" si="286"/>
        <v>6.75</v>
      </c>
      <c r="AP102" s="68">
        <f t="shared" si="286"/>
        <v>0</v>
      </c>
      <c r="AQ102" s="68">
        <f t="shared" si="286"/>
        <v>0</v>
      </c>
      <c r="AR102" s="68">
        <f t="shared" si="286"/>
        <v>0</v>
      </c>
      <c r="AS102" s="68">
        <f t="shared" si="286"/>
        <v>0</v>
      </c>
      <c r="AT102" s="68">
        <f t="shared" si="286"/>
        <v>0</v>
      </c>
      <c r="AU102" s="68">
        <f t="shared" si="286"/>
        <v>0</v>
      </c>
      <c r="AV102" s="68">
        <f t="shared" si="286"/>
        <v>0</v>
      </c>
    </row>
    <row r="103" spans="1:48" s="30" customFormat="1" ht="20.100000000000001" customHeight="1">
      <c r="A103" s="27"/>
      <c r="B103" s="28" t="s">
        <v>84</v>
      </c>
      <c r="C103" s="29">
        <f>+C102+C98+C97+C94+C93+C92+C88+C87+C86+C83+C82+C79+C78+C75+C74+C64+C60+C57+C54</f>
        <v>20787</v>
      </c>
      <c r="D103" s="29">
        <f t="shared" ref="D103:O103" si="287">+D102+D98+D97+D94+D93+D92+D88+D87+D86+D83+D82+D79+D78+D75+D74+D64+D60+D57+D54</f>
        <v>2233</v>
      </c>
      <c r="E103" s="29" t="e">
        <f t="shared" si="287"/>
        <v>#REF!</v>
      </c>
      <c r="F103" s="29">
        <f t="shared" si="287"/>
        <v>2651</v>
      </c>
      <c r="G103" s="29">
        <f t="shared" si="287"/>
        <v>649</v>
      </c>
      <c r="H103" s="29" t="e">
        <f t="shared" si="287"/>
        <v>#REF!</v>
      </c>
      <c r="I103" s="29">
        <f t="shared" si="287"/>
        <v>1336</v>
      </c>
      <c r="J103" s="29">
        <f t="shared" si="287"/>
        <v>44</v>
      </c>
      <c r="K103" s="29">
        <f t="shared" si="287"/>
        <v>1380</v>
      </c>
      <c r="L103" s="29">
        <f t="shared" si="287"/>
        <v>2207</v>
      </c>
      <c r="M103" s="29">
        <f t="shared" si="287"/>
        <v>293</v>
      </c>
      <c r="N103" s="29">
        <f t="shared" si="287"/>
        <v>2500</v>
      </c>
      <c r="O103" s="29">
        <f t="shared" si="287"/>
        <v>26981</v>
      </c>
      <c r="P103" s="29">
        <f>+P102+P98+P97+P94+P93+P92+P88+P87+P86+P83+P82+P79+P78+P75+P74+P64+P60+P57+P54</f>
        <v>3219</v>
      </c>
      <c r="Q103" s="29">
        <f t="shared" ref="Q103" si="288">+Q102+Q98+Q97+Q94+Q93+Q92+Q88+Q87+Q86+Q83+Q82+Q79+Q78+Q75+Q74+Q64+Q60+Q57+Q54</f>
        <v>30200</v>
      </c>
      <c r="R103" s="29">
        <f t="shared" ref="R103" si="289">+R102+R98+R97+R94+R93+R92+R88+R87+R86+R83+R82+R79+R78+R75+R74+R64+R60+R57+R54</f>
        <v>5196.75</v>
      </c>
      <c r="S103" s="29">
        <f t="shared" ref="S103" si="290">+S102+S98+S97+S94+S93+S92+S88+S87+S86+S83+S82+S79+S78+S75+S74+S64+S60+S57+S54</f>
        <v>334.95000000000005</v>
      </c>
      <c r="T103" s="29">
        <f t="shared" ref="T103" si="291">+T102+T98+T97+T94+T93+T92+T88+T87+T86+T83+T82+T79+T78+T75+T74+T64+T60+T57+T54</f>
        <v>662.75</v>
      </c>
      <c r="U103" s="29">
        <f t="shared" ref="U103" si="292">+U102+U98+U97+U94+U93+U92+U88+U87+U86+U83+U82+U79+U78+U75+U74+U64+U60+U57+U54</f>
        <v>97.35</v>
      </c>
      <c r="V103" s="29">
        <f t="shared" ref="V103" si="293">+V102+V98+V97+V94+V93+V92+V88+V87+V86+V83+V82+V79+V78+V75+V74+V64+V60+V57+V54</f>
        <v>334</v>
      </c>
      <c r="W103" s="29">
        <f t="shared" ref="W103" si="294">+W102+W98+W97+W94+W93+W92+W88+W87+W86+W83+W82+W79+W78+W75+W74+W64+W60+W57+W54</f>
        <v>6.6</v>
      </c>
      <c r="X103" s="29">
        <f t="shared" ref="X103" si="295">+X102+X98+X97+X94+X93+X92+X88+X87+X86+X83+X82+X79+X78+X75+X74+X64+X60+X57+X54</f>
        <v>551.75</v>
      </c>
      <c r="Y103" s="29">
        <f t="shared" ref="Y103" si="296">+Y102+Y98+Y97+Y94+Y93+Y92+Y88+Y87+Y86+Y83+Y82+Y79+Y78+Y75+Y74+Y64+Y60+Y57+Y54</f>
        <v>43.95</v>
      </c>
      <c r="Z103" s="29">
        <f t="shared" ref="Z103" si="297">+Z102+Z98+Z97+Z94+Z93+Z92+Z88+Z87+Z86+Z83+Z82+Z79+Z78+Z75+Z74+Z64+Z60+Z57+Z54</f>
        <v>3679.0399999999995</v>
      </c>
      <c r="AA103" s="29">
        <f t="shared" ref="AA103" si="298">+AA102+AA98+AA97+AA94+AA93+AA92+AA88+AA87+AA86+AA83+AA82+AA79+AA78+AA75+AA74+AA64+AA60+AA57+AA54</f>
        <v>136.54000000000002</v>
      </c>
      <c r="AB103" s="29">
        <f t="shared" ref="AB103" si="299">+AB102+AB98+AB97+AB94+AB93+AB92+AB88+AB87+AB86+AB83+AB82+AB79+AB78+AB75+AB74+AB64+AB60+AB57+AB54</f>
        <v>424.15999999999991</v>
      </c>
      <c r="AC103" s="29">
        <f t="shared" ref="AC103" si="300">+AC102+AC98+AC97+AC94+AC93+AC92+AC88+AC87+AC86+AC83+AC82+AC79+AC78+AC75+AC74+AC64+AC60+AC57+AC54</f>
        <v>35.080000000000005</v>
      </c>
      <c r="AD103" s="29">
        <f t="shared" ref="AD103" si="301">+AD102+AD98+AD97+AD94+AD93+AD92+AD88+AD87+AD86+AD83+AD82+AD79+AD78+AD75+AD74+AD64+AD60+AD57+AD54</f>
        <v>213.76</v>
      </c>
      <c r="AE103" s="29">
        <f t="shared" ref="AE103:AS103" si="302">+AE102+AE98+AE97+AE94+AE93+AE92+AE88+AE87+AE86+AE83+AE82+AE79+AE78+AE75+AE74+AE64+AE60+AE57+AE54</f>
        <v>2.38</v>
      </c>
      <c r="AF103" s="29">
        <f t="shared" si="302"/>
        <v>0</v>
      </c>
      <c r="AG103" s="29">
        <f t="shared" si="302"/>
        <v>0</v>
      </c>
      <c r="AH103" s="29">
        <f t="shared" si="302"/>
        <v>8875.7899999999991</v>
      </c>
      <c r="AI103" s="29">
        <f t="shared" si="302"/>
        <v>471.49000000000007</v>
      </c>
      <c r="AJ103" s="29">
        <f t="shared" si="302"/>
        <v>1086.9100000000001</v>
      </c>
      <c r="AK103" s="29">
        <f t="shared" si="302"/>
        <v>132.42999999999998</v>
      </c>
      <c r="AL103" s="29">
        <f t="shared" si="302"/>
        <v>547.76</v>
      </c>
      <c r="AM103" s="29">
        <f t="shared" si="302"/>
        <v>8.98</v>
      </c>
      <c r="AN103" s="29">
        <f t="shared" si="302"/>
        <v>551.75</v>
      </c>
      <c r="AO103" s="29">
        <f t="shared" si="302"/>
        <v>43.95</v>
      </c>
      <c r="AP103" s="29">
        <f t="shared" si="302"/>
        <v>0</v>
      </c>
      <c r="AQ103" s="29">
        <f t="shared" si="302"/>
        <v>205.09</v>
      </c>
      <c r="AR103" s="29">
        <f t="shared" si="302"/>
        <v>70.8</v>
      </c>
      <c r="AS103" s="29">
        <f t="shared" si="302"/>
        <v>86.140000000000015</v>
      </c>
    </row>
    <row r="104" spans="1:48" ht="20.100000000000001" customHeight="1">
      <c r="A104" s="14">
        <v>1</v>
      </c>
      <c r="B104" s="21" t="s">
        <v>85</v>
      </c>
      <c r="C104" s="16">
        <v>839.21</v>
      </c>
      <c r="D104" s="16">
        <v>310.06</v>
      </c>
      <c r="E104" s="18" t="e">
        <f>C104+D104+#REF!+#REF!</f>
        <v>#REF!</v>
      </c>
      <c r="F104" s="16">
        <v>0</v>
      </c>
      <c r="G104" s="24">
        <v>0</v>
      </c>
      <c r="H104" s="18" t="e">
        <f>F104+G104+#REF!</f>
        <v>#REF!</v>
      </c>
      <c r="I104" s="16">
        <v>29.69</v>
      </c>
      <c r="J104" s="16">
        <v>21.8</v>
      </c>
      <c r="K104" s="18">
        <f t="shared" ref="K104:K140" si="303">I104+J104</f>
        <v>51.49</v>
      </c>
      <c r="L104" s="24">
        <v>77.349999999999994</v>
      </c>
      <c r="M104" s="24">
        <v>41.64</v>
      </c>
      <c r="N104" s="18">
        <f t="shared" si="279"/>
        <v>118.99</v>
      </c>
      <c r="O104" s="18">
        <f>C104+F104+I104+L104</f>
        <v>946.25000000000011</v>
      </c>
      <c r="P104" s="19">
        <f>D104+G104+J104+M104</f>
        <v>373.5</v>
      </c>
      <c r="Q104" s="18">
        <f t="shared" si="260"/>
        <v>1319.75</v>
      </c>
      <c r="R104" s="16">
        <f t="shared" ref="R104" si="304">ROUND(C104*0.25,2)</f>
        <v>209.8</v>
      </c>
      <c r="S104" s="16">
        <f t="shared" si="205"/>
        <v>46.51</v>
      </c>
      <c r="T104" s="16">
        <f t="shared" ref="T104:T140" si="305">ROUND(F104*0.25,2)</f>
        <v>0</v>
      </c>
      <c r="U104" s="16">
        <f t="shared" si="207"/>
        <v>0</v>
      </c>
      <c r="V104" s="16">
        <f t="shared" ref="V104:V138" si="306">ROUND(I104*0.25,2)</f>
        <v>7.42</v>
      </c>
      <c r="W104" s="16">
        <f t="shared" si="209"/>
        <v>3.27</v>
      </c>
      <c r="X104" s="16">
        <f t="shared" ref="X104:X140" si="307">ROUND(L104*0.25,2)</f>
        <v>19.34</v>
      </c>
      <c r="Y104" s="16">
        <f t="shared" si="211"/>
        <v>6.25</v>
      </c>
      <c r="Z104" s="70">
        <f>ROUND(C104*17.76%,2)</f>
        <v>149.04</v>
      </c>
      <c r="AA104" s="70">
        <f>ROUND(D104*6.06%,2)+0.03</f>
        <v>18.82</v>
      </c>
      <c r="AB104" s="70">
        <f>ROUND(F104*16%,2)</f>
        <v>0</v>
      </c>
      <c r="AC104" s="70">
        <f>ROUND(G104*5.08%,2)</f>
        <v>0</v>
      </c>
      <c r="AD104" s="70">
        <f>ROUND(I104*16%,2)</f>
        <v>4.75</v>
      </c>
      <c r="AE104" s="70">
        <f>ROUND(J104*5.08%,2)</f>
        <v>1.1100000000000001</v>
      </c>
      <c r="AF104" s="70">
        <v>0</v>
      </c>
      <c r="AG104" s="70">
        <v>0</v>
      </c>
      <c r="AH104" s="70">
        <f t="shared" si="169"/>
        <v>358.84000000000003</v>
      </c>
      <c r="AI104" s="70">
        <f t="shared" si="170"/>
        <v>65.33</v>
      </c>
      <c r="AJ104" s="70">
        <f t="shared" si="171"/>
        <v>0</v>
      </c>
      <c r="AK104" s="70">
        <f t="shared" si="172"/>
        <v>0</v>
      </c>
      <c r="AL104" s="70">
        <f t="shared" si="173"/>
        <v>12.17</v>
      </c>
      <c r="AM104" s="70">
        <f t="shared" si="174"/>
        <v>4.38</v>
      </c>
      <c r="AN104" s="70">
        <f t="shared" si="175"/>
        <v>19.34</v>
      </c>
      <c r="AO104" s="70">
        <f t="shared" si="176"/>
        <v>6.25</v>
      </c>
    </row>
    <row r="105" spans="1:48" s="5" customFormat="1" ht="20.100000000000001" customHeight="1">
      <c r="A105" s="66"/>
      <c r="B105" s="72" t="s">
        <v>85</v>
      </c>
      <c r="C105" s="68">
        <f>C104</f>
        <v>839.21</v>
      </c>
      <c r="D105" s="68">
        <f t="shared" ref="D105:AR105" si="308">D104</f>
        <v>310.06</v>
      </c>
      <c r="E105" s="68" t="e">
        <f t="shared" si="308"/>
        <v>#REF!</v>
      </c>
      <c r="F105" s="68">
        <f t="shared" si="308"/>
        <v>0</v>
      </c>
      <c r="G105" s="68">
        <f t="shared" si="308"/>
        <v>0</v>
      </c>
      <c r="H105" s="68" t="e">
        <f t="shared" si="308"/>
        <v>#REF!</v>
      </c>
      <c r="I105" s="68">
        <f t="shared" si="308"/>
        <v>29.69</v>
      </c>
      <c r="J105" s="68">
        <f t="shared" si="308"/>
        <v>21.8</v>
      </c>
      <c r="K105" s="68">
        <f t="shared" si="308"/>
        <v>51.49</v>
      </c>
      <c r="L105" s="68">
        <f t="shared" si="308"/>
        <v>77.349999999999994</v>
      </c>
      <c r="M105" s="68">
        <f t="shared" si="308"/>
        <v>41.64</v>
      </c>
      <c r="N105" s="68">
        <f t="shared" si="308"/>
        <v>118.99</v>
      </c>
      <c r="O105" s="68">
        <f t="shared" si="308"/>
        <v>946.25000000000011</v>
      </c>
      <c r="P105" s="68">
        <f t="shared" si="308"/>
        <v>373.5</v>
      </c>
      <c r="Q105" s="68">
        <f t="shared" si="308"/>
        <v>1319.75</v>
      </c>
      <c r="R105" s="68">
        <f t="shared" si="308"/>
        <v>209.8</v>
      </c>
      <c r="S105" s="68">
        <f t="shared" si="308"/>
        <v>46.51</v>
      </c>
      <c r="T105" s="68">
        <f t="shared" si="308"/>
        <v>0</v>
      </c>
      <c r="U105" s="68">
        <f t="shared" si="308"/>
        <v>0</v>
      </c>
      <c r="V105" s="68">
        <f t="shared" si="308"/>
        <v>7.42</v>
      </c>
      <c r="W105" s="68">
        <f t="shared" si="308"/>
        <v>3.27</v>
      </c>
      <c r="X105" s="68">
        <f t="shared" si="308"/>
        <v>19.34</v>
      </c>
      <c r="Y105" s="68">
        <f t="shared" si="308"/>
        <v>6.25</v>
      </c>
      <c r="Z105" s="68">
        <f t="shared" si="308"/>
        <v>149.04</v>
      </c>
      <c r="AA105" s="68">
        <f t="shared" si="308"/>
        <v>18.82</v>
      </c>
      <c r="AB105" s="68">
        <f t="shared" si="308"/>
        <v>0</v>
      </c>
      <c r="AC105" s="68">
        <f t="shared" si="308"/>
        <v>0</v>
      </c>
      <c r="AD105" s="68">
        <f t="shared" si="308"/>
        <v>4.75</v>
      </c>
      <c r="AE105" s="68">
        <f t="shared" si="308"/>
        <v>1.1100000000000001</v>
      </c>
      <c r="AF105" s="68">
        <f t="shared" si="308"/>
        <v>0</v>
      </c>
      <c r="AG105" s="68">
        <f t="shared" si="308"/>
        <v>0</v>
      </c>
      <c r="AH105" s="68">
        <f t="shared" si="308"/>
        <v>358.84000000000003</v>
      </c>
      <c r="AI105" s="68">
        <f t="shared" si="308"/>
        <v>65.33</v>
      </c>
      <c r="AJ105" s="68">
        <f t="shared" si="308"/>
        <v>0</v>
      </c>
      <c r="AK105" s="68">
        <f t="shared" si="308"/>
        <v>0</v>
      </c>
      <c r="AL105" s="68">
        <f t="shared" si="308"/>
        <v>12.17</v>
      </c>
      <c r="AM105" s="68">
        <f t="shared" si="308"/>
        <v>4.38</v>
      </c>
      <c r="AN105" s="68">
        <f t="shared" si="308"/>
        <v>19.34</v>
      </c>
      <c r="AO105" s="68">
        <f t="shared" si="308"/>
        <v>6.25</v>
      </c>
      <c r="AP105" s="68">
        <f t="shared" si="308"/>
        <v>0</v>
      </c>
      <c r="AQ105" s="68">
        <f t="shared" si="308"/>
        <v>0</v>
      </c>
      <c r="AR105" s="68">
        <f t="shared" si="308"/>
        <v>0</v>
      </c>
    </row>
    <row r="106" spans="1:48" ht="20.100000000000001" customHeight="1">
      <c r="A106" s="14">
        <v>2</v>
      </c>
      <c r="B106" s="21" t="s">
        <v>86</v>
      </c>
      <c r="C106" s="16">
        <v>576.99</v>
      </c>
      <c r="D106" s="16">
        <v>32.590000000000003</v>
      </c>
      <c r="E106" s="18" t="e">
        <f>C106+D106+#REF!+#REF!</f>
        <v>#REF!</v>
      </c>
      <c r="F106" s="16">
        <v>0</v>
      </c>
      <c r="G106" s="24">
        <v>0</v>
      </c>
      <c r="H106" s="18" t="e">
        <f>F106+G106+#REF!</f>
        <v>#REF!</v>
      </c>
      <c r="I106" s="16">
        <v>30</v>
      </c>
      <c r="J106" s="16">
        <v>20</v>
      </c>
      <c r="K106" s="18">
        <f>I106+J106</f>
        <v>50</v>
      </c>
      <c r="L106" s="24">
        <v>83.3</v>
      </c>
      <c r="M106" s="24">
        <v>21.68</v>
      </c>
      <c r="N106" s="18">
        <f t="shared" si="279"/>
        <v>104.97999999999999</v>
      </c>
      <c r="O106" s="18">
        <f t="shared" ref="O106:P108" si="309">C106+F106+I106+L106</f>
        <v>690.29</v>
      </c>
      <c r="P106" s="19">
        <f t="shared" si="309"/>
        <v>74.27000000000001</v>
      </c>
      <c r="Q106" s="18">
        <f t="shared" si="260"/>
        <v>764.56</v>
      </c>
      <c r="R106" s="16">
        <f t="shared" ref="R106:R140" si="310">ROUND(C106*0.25,2)</f>
        <v>144.25</v>
      </c>
      <c r="S106" s="16">
        <f t="shared" si="205"/>
        <v>4.8899999999999997</v>
      </c>
      <c r="T106" s="16">
        <f t="shared" si="305"/>
        <v>0</v>
      </c>
      <c r="U106" s="16">
        <f t="shared" si="207"/>
        <v>0</v>
      </c>
      <c r="V106" s="16">
        <f t="shared" si="306"/>
        <v>7.5</v>
      </c>
      <c r="W106" s="16">
        <f t="shared" si="209"/>
        <v>3</v>
      </c>
      <c r="X106" s="16">
        <f t="shared" si="307"/>
        <v>20.83</v>
      </c>
      <c r="Y106" s="16">
        <f t="shared" si="211"/>
        <v>3.25</v>
      </c>
      <c r="Z106" s="70">
        <f t="shared" ref="Z106:Z138" si="311">ROUND(C106*17.76%,2)</f>
        <v>102.47</v>
      </c>
      <c r="AA106" s="70">
        <f t="shared" ref="AA106:AA140" si="312">ROUND(D106*6.06%,2)</f>
        <v>1.97</v>
      </c>
      <c r="AB106" s="70">
        <f t="shared" ref="AB106:AB140" si="313">ROUND(F106*16%,2)</f>
        <v>0</v>
      </c>
      <c r="AC106" s="70">
        <f t="shared" ref="AC106:AC140" si="314">ROUND(G106*5.08%,2)</f>
        <v>0</v>
      </c>
      <c r="AD106" s="70">
        <f t="shared" ref="AD106:AD140" si="315">ROUND(I106*16%,2)</f>
        <v>4.8</v>
      </c>
      <c r="AE106" s="70">
        <f t="shared" ref="AE106:AE138" si="316">ROUND(J106*5.08%,2)</f>
        <v>1.02</v>
      </c>
      <c r="AF106" s="70">
        <v>0</v>
      </c>
      <c r="AG106" s="70">
        <v>0</v>
      </c>
      <c r="AH106" s="70">
        <f t="shared" si="169"/>
        <v>246.72</v>
      </c>
      <c r="AI106" s="70">
        <f t="shared" si="170"/>
        <v>6.8599999999999994</v>
      </c>
      <c r="AJ106" s="70">
        <f t="shared" si="171"/>
        <v>0</v>
      </c>
      <c r="AK106" s="70">
        <f t="shared" si="172"/>
        <v>0</v>
      </c>
      <c r="AL106" s="70">
        <f t="shared" si="173"/>
        <v>12.3</v>
      </c>
      <c r="AM106" s="70">
        <f t="shared" si="174"/>
        <v>4.0199999999999996</v>
      </c>
      <c r="AN106" s="70">
        <f t="shared" si="175"/>
        <v>20.83</v>
      </c>
      <c r="AO106" s="70">
        <f t="shared" si="176"/>
        <v>3.25</v>
      </c>
      <c r="AR106" s="1">
        <f>8.44/166*100</f>
        <v>5.0843373493975896</v>
      </c>
    </row>
    <row r="107" spans="1:48" ht="20.100000000000001" customHeight="1">
      <c r="A107" s="14">
        <v>3</v>
      </c>
      <c r="B107" s="21" t="s">
        <v>87</v>
      </c>
      <c r="C107" s="16">
        <v>315.29000000000002</v>
      </c>
      <c r="D107" s="16">
        <v>11.64</v>
      </c>
      <c r="E107" s="18" t="e">
        <f>C107+D107+#REF!+#REF!</f>
        <v>#REF!</v>
      </c>
      <c r="F107" s="16">
        <v>0</v>
      </c>
      <c r="G107" s="24">
        <v>0</v>
      </c>
      <c r="H107" s="18" t="e">
        <f>F107+G107+#REF!</f>
        <v>#REF!</v>
      </c>
      <c r="I107" s="16">
        <v>0</v>
      </c>
      <c r="J107" s="16">
        <v>0</v>
      </c>
      <c r="K107" s="18">
        <f t="shared" si="303"/>
        <v>0</v>
      </c>
      <c r="L107" s="24">
        <v>49.15</v>
      </c>
      <c r="M107" s="24">
        <v>1.39</v>
      </c>
      <c r="N107" s="18">
        <f t="shared" si="279"/>
        <v>50.54</v>
      </c>
      <c r="O107" s="18">
        <f t="shared" si="309"/>
        <v>364.44</v>
      </c>
      <c r="P107" s="19">
        <f t="shared" si="309"/>
        <v>13.030000000000001</v>
      </c>
      <c r="Q107" s="18">
        <f t="shared" si="260"/>
        <v>377.47</v>
      </c>
      <c r="R107" s="16">
        <f t="shared" si="310"/>
        <v>78.819999999999993</v>
      </c>
      <c r="S107" s="16">
        <f t="shared" si="205"/>
        <v>1.75</v>
      </c>
      <c r="T107" s="16">
        <f t="shared" si="305"/>
        <v>0</v>
      </c>
      <c r="U107" s="16">
        <f t="shared" si="207"/>
        <v>0</v>
      </c>
      <c r="V107" s="16">
        <f t="shared" si="306"/>
        <v>0</v>
      </c>
      <c r="W107" s="16">
        <f t="shared" si="209"/>
        <v>0</v>
      </c>
      <c r="X107" s="65">
        <f>ROUND(L107*0.25,2)-0.01</f>
        <v>12.28</v>
      </c>
      <c r="Y107" s="16">
        <f t="shared" si="211"/>
        <v>0.21</v>
      </c>
      <c r="Z107" s="70">
        <f t="shared" si="311"/>
        <v>56</v>
      </c>
      <c r="AA107" s="70">
        <f t="shared" si="312"/>
        <v>0.71</v>
      </c>
      <c r="AB107" s="70">
        <f t="shared" si="313"/>
        <v>0</v>
      </c>
      <c r="AC107" s="70">
        <f t="shared" si="314"/>
        <v>0</v>
      </c>
      <c r="AD107" s="70">
        <f t="shared" si="315"/>
        <v>0</v>
      </c>
      <c r="AE107" s="70">
        <f t="shared" si="316"/>
        <v>0</v>
      </c>
      <c r="AF107" s="70">
        <v>0</v>
      </c>
      <c r="AG107" s="70">
        <v>0</v>
      </c>
      <c r="AH107" s="70">
        <f t="shared" si="169"/>
        <v>134.82</v>
      </c>
      <c r="AI107" s="70">
        <f t="shared" si="170"/>
        <v>2.46</v>
      </c>
      <c r="AJ107" s="70">
        <f t="shared" si="171"/>
        <v>0</v>
      </c>
      <c r="AK107" s="70">
        <f t="shared" si="172"/>
        <v>0</v>
      </c>
      <c r="AL107" s="70">
        <f t="shared" si="173"/>
        <v>0</v>
      </c>
      <c r="AM107" s="70">
        <f t="shared" si="174"/>
        <v>0</v>
      </c>
      <c r="AN107" s="70">
        <f t="shared" si="175"/>
        <v>12.28</v>
      </c>
      <c r="AO107" s="70">
        <f t="shared" si="176"/>
        <v>0.21</v>
      </c>
    </row>
    <row r="108" spans="1:48" ht="20.100000000000001" customHeight="1">
      <c r="A108" s="14">
        <v>4</v>
      </c>
      <c r="B108" s="21" t="s">
        <v>88</v>
      </c>
      <c r="C108" s="16">
        <v>99</v>
      </c>
      <c r="D108" s="16">
        <v>40</v>
      </c>
      <c r="E108" s="18" t="e">
        <f>C108+D108+#REF!+#REF!</f>
        <v>#REF!</v>
      </c>
      <c r="F108" s="16">
        <v>0</v>
      </c>
      <c r="G108" s="24">
        <v>0</v>
      </c>
      <c r="H108" s="18" t="e">
        <f>F108+G108+#REF!</f>
        <v>#REF!</v>
      </c>
      <c r="I108" s="16">
        <v>0</v>
      </c>
      <c r="J108" s="16">
        <v>0</v>
      </c>
      <c r="K108" s="18">
        <f t="shared" si="303"/>
        <v>0</v>
      </c>
      <c r="L108" s="24">
        <v>19.989999999999998</v>
      </c>
      <c r="M108" s="24">
        <v>1.39</v>
      </c>
      <c r="N108" s="18">
        <f t="shared" si="279"/>
        <v>21.38</v>
      </c>
      <c r="O108" s="18">
        <f t="shared" si="309"/>
        <v>118.99</v>
      </c>
      <c r="P108" s="19">
        <f t="shared" si="309"/>
        <v>41.39</v>
      </c>
      <c r="Q108" s="18">
        <f t="shared" si="260"/>
        <v>160.38</v>
      </c>
      <c r="R108" s="16">
        <f t="shared" si="310"/>
        <v>24.75</v>
      </c>
      <c r="S108" s="16">
        <f t="shared" si="205"/>
        <v>6</v>
      </c>
      <c r="T108" s="16">
        <f t="shared" si="305"/>
        <v>0</v>
      </c>
      <c r="U108" s="16">
        <f t="shared" si="207"/>
        <v>0</v>
      </c>
      <c r="V108" s="16">
        <f t="shared" si="306"/>
        <v>0</v>
      </c>
      <c r="W108" s="16">
        <f t="shared" si="209"/>
        <v>0</v>
      </c>
      <c r="X108" s="16">
        <f t="shared" si="307"/>
        <v>5</v>
      </c>
      <c r="Y108" s="16">
        <f t="shared" si="211"/>
        <v>0.21</v>
      </c>
      <c r="Z108" s="70">
        <f t="shared" si="311"/>
        <v>17.579999999999998</v>
      </c>
      <c r="AA108" s="70">
        <f t="shared" si="312"/>
        <v>2.42</v>
      </c>
      <c r="AB108" s="70">
        <f t="shared" si="313"/>
        <v>0</v>
      </c>
      <c r="AC108" s="70">
        <f t="shared" si="314"/>
        <v>0</v>
      </c>
      <c r="AD108" s="70">
        <f t="shared" si="315"/>
        <v>0</v>
      </c>
      <c r="AE108" s="70">
        <f t="shared" si="316"/>
        <v>0</v>
      </c>
      <c r="AF108" s="70">
        <v>0</v>
      </c>
      <c r="AG108" s="70">
        <v>0</v>
      </c>
      <c r="AH108" s="70">
        <f t="shared" si="169"/>
        <v>42.33</v>
      </c>
      <c r="AI108" s="70">
        <f t="shared" si="170"/>
        <v>8.42</v>
      </c>
      <c r="AJ108" s="70">
        <f t="shared" si="171"/>
        <v>0</v>
      </c>
      <c r="AK108" s="70">
        <f t="shared" si="172"/>
        <v>0</v>
      </c>
      <c r="AL108" s="70">
        <f t="shared" si="173"/>
        <v>0</v>
      </c>
      <c r="AM108" s="70">
        <f t="shared" si="174"/>
        <v>0</v>
      </c>
      <c r="AN108" s="70">
        <f t="shared" si="175"/>
        <v>5</v>
      </c>
      <c r="AO108" s="70">
        <f t="shared" si="176"/>
        <v>0.21</v>
      </c>
    </row>
    <row r="109" spans="1:48" s="5" customFormat="1" ht="20.100000000000001" customHeight="1">
      <c r="A109" s="66"/>
      <c r="B109" s="72" t="s">
        <v>86</v>
      </c>
      <c r="C109" s="68">
        <f>+C106+C107+C108</f>
        <v>991.28</v>
      </c>
      <c r="D109" s="68">
        <f t="shared" ref="D109:J109" si="317">+D106+D107+D108</f>
        <v>84.23</v>
      </c>
      <c r="E109" s="68" t="e">
        <f t="shared" si="317"/>
        <v>#REF!</v>
      </c>
      <c r="F109" s="68">
        <f t="shared" si="317"/>
        <v>0</v>
      </c>
      <c r="G109" s="68">
        <f t="shared" si="317"/>
        <v>0</v>
      </c>
      <c r="H109" s="68" t="e">
        <f t="shared" si="317"/>
        <v>#REF!</v>
      </c>
      <c r="I109" s="68">
        <f t="shared" si="317"/>
        <v>30</v>
      </c>
      <c r="J109" s="68">
        <f t="shared" si="317"/>
        <v>20</v>
      </c>
      <c r="K109" s="68">
        <f>+K106+K107+K108</f>
        <v>50</v>
      </c>
      <c r="L109" s="68">
        <f t="shared" ref="L109" si="318">+L106+L107+L108</f>
        <v>152.44</v>
      </c>
      <c r="M109" s="68">
        <f t="shared" ref="M109" si="319">+M106+M107+M108</f>
        <v>24.46</v>
      </c>
      <c r="N109" s="68">
        <f t="shared" ref="N109" si="320">+N106+N107+N108</f>
        <v>176.89999999999998</v>
      </c>
      <c r="O109" s="68">
        <f t="shared" ref="O109" si="321">+O106+O107+O108</f>
        <v>1173.72</v>
      </c>
      <c r="P109" s="68">
        <f t="shared" ref="P109" si="322">+P106+P107+P108</f>
        <v>128.69</v>
      </c>
      <c r="Q109" s="68">
        <f t="shared" ref="Q109:AR109" si="323">+Q106+Q107+Q108</f>
        <v>1302.4099999999999</v>
      </c>
      <c r="R109" s="68">
        <f t="shared" si="323"/>
        <v>247.82</v>
      </c>
      <c r="S109" s="68">
        <f t="shared" si="323"/>
        <v>12.64</v>
      </c>
      <c r="T109" s="68">
        <f t="shared" si="323"/>
        <v>0</v>
      </c>
      <c r="U109" s="68">
        <f t="shared" si="323"/>
        <v>0</v>
      </c>
      <c r="V109" s="68">
        <f t="shared" si="323"/>
        <v>7.5</v>
      </c>
      <c r="W109" s="68">
        <f t="shared" si="323"/>
        <v>3</v>
      </c>
      <c r="X109" s="68">
        <f t="shared" si="323"/>
        <v>38.11</v>
      </c>
      <c r="Y109" s="68">
        <f t="shared" si="323"/>
        <v>3.67</v>
      </c>
      <c r="Z109" s="68">
        <f t="shared" si="323"/>
        <v>176.05</v>
      </c>
      <c r="AA109" s="68">
        <f t="shared" si="323"/>
        <v>5.0999999999999996</v>
      </c>
      <c r="AB109" s="68">
        <f t="shared" si="323"/>
        <v>0</v>
      </c>
      <c r="AC109" s="68">
        <f t="shared" si="323"/>
        <v>0</v>
      </c>
      <c r="AD109" s="68">
        <f t="shared" si="323"/>
        <v>4.8</v>
      </c>
      <c r="AE109" s="68">
        <f t="shared" si="323"/>
        <v>1.02</v>
      </c>
      <c r="AF109" s="68">
        <f t="shared" si="323"/>
        <v>0</v>
      </c>
      <c r="AG109" s="68">
        <f t="shared" si="323"/>
        <v>0</v>
      </c>
      <c r="AH109" s="68">
        <f t="shared" si="323"/>
        <v>423.86999999999995</v>
      </c>
      <c r="AI109" s="68">
        <f t="shared" si="323"/>
        <v>17.740000000000002</v>
      </c>
      <c r="AJ109" s="68">
        <f t="shared" si="323"/>
        <v>0</v>
      </c>
      <c r="AK109" s="68">
        <f t="shared" si="323"/>
        <v>0</v>
      </c>
      <c r="AL109" s="68">
        <f t="shared" si="323"/>
        <v>12.3</v>
      </c>
      <c r="AM109" s="68">
        <f t="shared" si="323"/>
        <v>4.0199999999999996</v>
      </c>
      <c r="AN109" s="68">
        <f t="shared" si="323"/>
        <v>38.11</v>
      </c>
      <c r="AO109" s="68">
        <f t="shared" si="323"/>
        <v>3.67</v>
      </c>
      <c r="AP109" s="68">
        <f t="shared" si="323"/>
        <v>0</v>
      </c>
      <c r="AQ109" s="68">
        <f t="shared" si="323"/>
        <v>0</v>
      </c>
      <c r="AR109" s="68">
        <f t="shared" si="323"/>
        <v>5.0843373493975896</v>
      </c>
    </row>
    <row r="110" spans="1:48" ht="20.100000000000001" customHeight="1">
      <c r="A110" s="14">
        <v>5</v>
      </c>
      <c r="B110" s="21" t="s">
        <v>89</v>
      </c>
      <c r="C110" s="16">
        <v>908.61</v>
      </c>
      <c r="D110" s="16">
        <v>150</v>
      </c>
      <c r="E110" s="18" t="e">
        <f>C110+D110+#REF!+#REF!</f>
        <v>#REF!</v>
      </c>
      <c r="F110" s="16">
        <v>0</v>
      </c>
      <c r="G110" s="24">
        <v>0</v>
      </c>
      <c r="H110" s="18" t="e">
        <f>F110+G110+#REF!</f>
        <v>#REF!</v>
      </c>
      <c r="I110" s="16">
        <v>37.01</v>
      </c>
      <c r="J110" s="16">
        <v>21.29</v>
      </c>
      <c r="K110" s="18">
        <f t="shared" si="303"/>
        <v>58.3</v>
      </c>
      <c r="L110" s="24">
        <v>107.11</v>
      </c>
      <c r="M110" s="24">
        <v>13.94</v>
      </c>
      <c r="N110" s="18">
        <f t="shared" si="279"/>
        <v>121.05</v>
      </c>
      <c r="O110" s="18">
        <f t="shared" ref="O110:P112" si="324">C110+F110+I110+L110</f>
        <v>1052.73</v>
      </c>
      <c r="P110" s="19">
        <f t="shared" si="324"/>
        <v>185.23</v>
      </c>
      <c r="Q110" s="18">
        <f t="shared" si="260"/>
        <v>1237.96</v>
      </c>
      <c r="R110" s="16">
        <f t="shared" si="310"/>
        <v>227.15</v>
      </c>
      <c r="S110" s="16">
        <f t="shared" si="205"/>
        <v>22.5</v>
      </c>
      <c r="T110" s="16">
        <f t="shared" si="305"/>
        <v>0</v>
      </c>
      <c r="U110" s="16">
        <f t="shared" si="207"/>
        <v>0</v>
      </c>
      <c r="V110" s="16">
        <f t="shared" si="306"/>
        <v>9.25</v>
      </c>
      <c r="W110" s="16">
        <f t="shared" si="209"/>
        <v>3.19</v>
      </c>
      <c r="X110" s="16">
        <f t="shared" si="307"/>
        <v>26.78</v>
      </c>
      <c r="Y110" s="16">
        <f t="shared" si="211"/>
        <v>2.09</v>
      </c>
      <c r="Z110" s="70">
        <f t="shared" si="311"/>
        <v>161.37</v>
      </c>
      <c r="AA110" s="70">
        <f>ROUND(D110*6.06%,2)+0.02</f>
        <v>9.11</v>
      </c>
      <c r="AB110" s="70">
        <f t="shared" si="313"/>
        <v>0</v>
      </c>
      <c r="AC110" s="70">
        <f t="shared" si="314"/>
        <v>0</v>
      </c>
      <c r="AD110" s="70">
        <f t="shared" si="315"/>
        <v>5.92</v>
      </c>
      <c r="AE110" s="70">
        <f t="shared" si="316"/>
        <v>1.08</v>
      </c>
      <c r="AF110" s="70">
        <v>0</v>
      </c>
      <c r="AG110" s="70">
        <v>0</v>
      </c>
      <c r="AH110" s="70">
        <f t="shared" si="169"/>
        <v>388.52</v>
      </c>
      <c r="AI110" s="70">
        <f t="shared" si="170"/>
        <v>31.61</v>
      </c>
      <c r="AJ110" s="70">
        <f t="shared" si="171"/>
        <v>0</v>
      </c>
      <c r="AK110" s="70">
        <f t="shared" si="172"/>
        <v>0</v>
      </c>
      <c r="AL110" s="70">
        <f t="shared" si="173"/>
        <v>15.17</v>
      </c>
      <c r="AM110" s="70">
        <f t="shared" si="174"/>
        <v>4.2699999999999996</v>
      </c>
      <c r="AN110" s="70">
        <f t="shared" si="175"/>
        <v>26.78</v>
      </c>
      <c r="AO110" s="70">
        <f t="shared" si="176"/>
        <v>2.09</v>
      </c>
    </row>
    <row r="111" spans="1:48" ht="20.100000000000001" customHeight="1">
      <c r="A111" s="14">
        <v>6</v>
      </c>
      <c r="B111" s="21" t="s">
        <v>90</v>
      </c>
      <c r="C111" s="16">
        <v>720.7</v>
      </c>
      <c r="D111" s="16">
        <v>225</v>
      </c>
      <c r="E111" s="18" t="e">
        <f>C111+D111+#REF!+#REF!</f>
        <v>#REF!</v>
      </c>
      <c r="F111" s="16">
        <v>0</v>
      </c>
      <c r="G111" s="24">
        <v>0</v>
      </c>
      <c r="H111" s="18" t="e">
        <f>F111+G111+#REF!</f>
        <v>#REF!</v>
      </c>
      <c r="I111" s="16">
        <v>0</v>
      </c>
      <c r="J111" s="16">
        <v>0</v>
      </c>
      <c r="K111" s="18">
        <f t="shared" si="303"/>
        <v>0</v>
      </c>
      <c r="L111" s="24">
        <v>101.81</v>
      </c>
      <c r="M111" s="24">
        <v>17.36</v>
      </c>
      <c r="N111" s="18">
        <f t="shared" si="279"/>
        <v>119.17</v>
      </c>
      <c r="O111" s="18">
        <f t="shared" si="324"/>
        <v>822.51</v>
      </c>
      <c r="P111" s="19">
        <f t="shared" si="324"/>
        <v>242.36</v>
      </c>
      <c r="Q111" s="18">
        <f t="shared" si="260"/>
        <v>1064.8699999999999</v>
      </c>
      <c r="R111" s="16">
        <f t="shared" si="310"/>
        <v>180.18</v>
      </c>
      <c r="S111" s="16">
        <f t="shared" ref="S111:S173" si="325">ROUND(D111*0.15,2)</f>
        <v>33.75</v>
      </c>
      <c r="T111" s="16">
        <f t="shared" si="305"/>
        <v>0</v>
      </c>
      <c r="U111" s="16">
        <f t="shared" ref="U111:U173" si="326">ROUND(G111*0.15,2)</f>
        <v>0</v>
      </c>
      <c r="V111" s="16">
        <f t="shared" si="306"/>
        <v>0</v>
      </c>
      <c r="W111" s="16">
        <f t="shared" ref="W111:W173" si="327">ROUND(J111*0.15,2)</f>
        <v>0</v>
      </c>
      <c r="X111" s="16">
        <f t="shared" si="307"/>
        <v>25.45</v>
      </c>
      <c r="Y111" s="16">
        <f t="shared" ref="Y111:Y173" si="328">ROUND(M111*0.15,2)</f>
        <v>2.6</v>
      </c>
      <c r="Z111" s="70">
        <f t="shared" si="311"/>
        <v>128</v>
      </c>
      <c r="AA111" s="70">
        <f t="shared" si="312"/>
        <v>13.64</v>
      </c>
      <c r="AB111" s="70">
        <f t="shared" si="313"/>
        <v>0</v>
      </c>
      <c r="AC111" s="70">
        <f t="shared" si="314"/>
        <v>0</v>
      </c>
      <c r="AD111" s="70">
        <f t="shared" si="315"/>
        <v>0</v>
      </c>
      <c r="AE111" s="70">
        <f t="shared" si="316"/>
        <v>0</v>
      </c>
      <c r="AF111" s="70">
        <v>0</v>
      </c>
      <c r="AG111" s="70">
        <v>0</v>
      </c>
      <c r="AH111" s="70">
        <f t="shared" si="169"/>
        <v>308.18</v>
      </c>
      <c r="AI111" s="70">
        <f t="shared" si="170"/>
        <v>47.39</v>
      </c>
      <c r="AJ111" s="70">
        <f t="shared" si="171"/>
        <v>0</v>
      </c>
      <c r="AK111" s="70">
        <f t="shared" si="172"/>
        <v>0</v>
      </c>
      <c r="AL111" s="70">
        <f t="shared" si="173"/>
        <v>0</v>
      </c>
      <c r="AM111" s="70">
        <f t="shared" si="174"/>
        <v>0</v>
      </c>
      <c r="AN111" s="70">
        <f t="shared" si="175"/>
        <v>25.45</v>
      </c>
      <c r="AO111" s="70">
        <f t="shared" si="176"/>
        <v>2.6</v>
      </c>
    </row>
    <row r="112" spans="1:48" ht="20.100000000000001" customHeight="1">
      <c r="A112" s="14">
        <v>7</v>
      </c>
      <c r="B112" s="21" t="s">
        <v>91</v>
      </c>
      <c r="C112" s="16">
        <v>62.91</v>
      </c>
      <c r="D112" s="16">
        <v>20</v>
      </c>
      <c r="E112" s="18" t="e">
        <f>C112+D112+#REF!+#REF!</f>
        <v>#REF!</v>
      </c>
      <c r="F112" s="16">
        <v>0</v>
      </c>
      <c r="G112" s="24">
        <v>0</v>
      </c>
      <c r="H112" s="18" t="e">
        <f>F112+G112+#REF!</f>
        <v>#REF!</v>
      </c>
      <c r="I112" s="16">
        <v>0</v>
      </c>
      <c r="J112" s="16">
        <v>0</v>
      </c>
      <c r="K112" s="18">
        <f t="shared" si="303"/>
        <v>0</v>
      </c>
      <c r="L112" s="24">
        <v>7.49</v>
      </c>
      <c r="M112" s="24">
        <v>5</v>
      </c>
      <c r="N112" s="18">
        <f t="shared" si="279"/>
        <v>12.49</v>
      </c>
      <c r="O112" s="18">
        <f t="shared" si="324"/>
        <v>70.399999999999991</v>
      </c>
      <c r="P112" s="19">
        <f t="shared" si="324"/>
        <v>25</v>
      </c>
      <c r="Q112" s="18">
        <f t="shared" si="260"/>
        <v>95.399999999999991</v>
      </c>
      <c r="R112" s="65">
        <f>ROUND(C112*0.25,2)-0.01</f>
        <v>15.72</v>
      </c>
      <c r="S112" s="16">
        <f t="shared" si="325"/>
        <v>3</v>
      </c>
      <c r="T112" s="16">
        <f t="shared" si="305"/>
        <v>0</v>
      </c>
      <c r="U112" s="16">
        <f t="shared" si="326"/>
        <v>0</v>
      </c>
      <c r="V112" s="16">
        <f t="shared" si="306"/>
        <v>0</v>
      </c>
      <c r="W112" s="16">
        <f t="shared" si="327"/>
        <v>0</v>
      </c>
      <c r="X112" s="16">
        <f t="shared" si="307"/>
        <v>1.87</v>
      </c>
      <c r="Y112" s="16">
        <f t="shared" si="328"/>
        <v>0.75</v>
      </c>
      <c r="Z112" s="70">
        <f t="shared" si="311"/>
        <v>11.17</v>
      </c>
      <c r="AA112" s="70">
        <f t="shared" si="312"/>
        <v>1.21</v>
      </c>
      <c r="AB112" s="70">
        <f t="shared" si="313"/>
        <v>0</v>
      </c>
      <c r="AC112" s="70">
        <f t="shared" si="314"/>
        <v>0</v>
      </c>
      <c r="AD112" s="70">
        <f t="shared" si="315"/>
        <v>0</v>
      </c>
      <c r="AE112" s="70">
        <f t="shared" si="316"/>
        <v>0</v>
      </c>
      <c r="AF112" s="70">
        <v>0</v>
      </c>
      <c r="AG112" s="70">
        <v>0</v>
      </c>
      <c r="AH112" s="70">
        <f t="shared" ref="AH112:AH175" si="329">+Z112+R112</f>
        <v>26.89</v>
      </c>
      <c r="AI112" s="70">
        <f t="shared" ref="AI112:AI175" si="330">+AA112+S112</f>
        <v>4.21</v>
      </c>
      <c r="AJ112" s="70">
        <f t="shared" ref="AJ112:AJ175" si="331">+T112+AB112</f>
        <v>0</v>
      </c>
      <c r="AK112" s="70">
        <f t="shared" ref="AK112:AK175" si="332">+U112+AC112</f>
        <v>0</v>
      </c>
      <c r="AL112" s="70">
        <f t="shared" ref="AL112:AL175" si="333">+AD112+V112</f>
        <v>0</v>
      </c>
      <c r="AM112" s="70">
        <f t="shared" ref="AM112:AM175" si="334">+AE112+W112</f>
        <v>0</v>
      </c>
      <c r="AN112" s="70">
        <f t="shared" ref="AN112:AN175" si="335">+AF112+X112</f>
        <v>1.87</v>
      </c>
      <c r="AO112" s="70">
        <f t="shared" ref="AO112:AO175" si="336">+AG112+Y112</f>
        <v>0.75</v>
      </c>
    </row>
    <row r="113" spans="1:48" s="5" customFormat="1" ht="20.100000000000001" customHeight="1">
      <c r="A113" s="66"/>
      <c r="B113" s="72" t="s">
        <v>90</v>
      </c>
      <c r="C113" s="68">
        <f>+C111+C112</f>
        <v>783.61</v>
      </c>
      <c r="D113" s="68">
        <f t="shared" ref="D113:O113" si="337">+D111+D112</f>
        <v>245</v>
      </c>
      <c r="E113" s="68" t="e">
        <f t="shared" si="337"/>
        <v>#REF!</v>
      </c>
      <c r="F113" s="68">
        <f t="shared" si="337"/>
        <v>0</v>
      </c>
      <c r="G113" s="68">
        <f t="shared" si="337"/>
        <v>0</v>
      </c>
      <c r="H113" s="68" t="e">
        <f t="shared" si="337"/>
        <v>#REF!</v>
      </c>
      <c r="I113" s="68">
        <f t="shared" si="337"/>
        <v>0</v>
      </c>
      <c r="J113" s="68">
        <f t="shared" si="337"/>
        <v>0</v>
      </c>
      <c r="K113" s="68">
        <f t="shared" si="337"/>
        <v>0</v>
      </c>
      <c r="L113" s="68">
        <f t="shared" si="337"/>
        <v>109.3</v>
      </c>
      <c r="M113" s="68">
        <f t="shared" si="337"/>
        <v>22.36</v>
      </c>
      <c r="N113" s="68">
        <f t="shared" si="337"/>
        <v>131.66</v>
      </c>
      <c r="O113" s="68">
        <f t="shared" si="337"/>
        <v>892.91</v>
      </c>
      <c r="P113" s="68">
        <f t="shared" ref="P113" si="338">+P111+P112</f>
        <v>267.36</v>
      </c>
      <c r="Q113" s="68">
        <f t="shared" ref="Q113:AQ113" si="339">+Q111+Q112</f>
        <v>1160.27</v>
      </c>
      <c r="R113" s="68">
        <f t="shared" si="339"/>
        <v>195.9</v>
      </c>
      <c r="S113" s="68">
        <f t="shared" si="339"/>
        <v>36.75</v>
      </c>
      <c r="T113" s="68">
        <f t="shared" si="339"/>
        <v>0</v>
      </c>
      <c r="U113" s="68">
        <f t="shared" si="339"/>
        <v>0</v>
      </c>
      <c r="V113" s="68">
        <f t="shared" si="339"/>
        <v>0</v>
      </c>
      <c r="W113" s="68">
        <f t="shared" si="339"/>
        <v>0</v>
      </c>
      <c r="X113" s="68">
        <f t="shared" si="339"/>
        <v>27.32</v>
      </c>
      <c r="Y113" s="68">
        <f t="shared" si="339"/>
        <v>3.35</v>
      </c>
      <c r="Z113" s="68">
        <f t="shared" si="339"/>
        <v>139.16999999999999</v>
      </c>
      <c r="AA113" s="68">
        <f t="shared" si="339"/>
        <v>14.850000000000001</v>
      </c>
      <c r="AB113" s="68">
        <f t="shared" si="339"/>
        <v>0</v>
      </c>
      <c r="AC113" s="68">
        <f t="shared" si="339"/>
        <v>0</v>
      </c>
      <c r="AD113" s="68">
        <f t="shared" si="339"/>
        <v>0</v>
      </c>
      <c r="AE113" s="68">
        <f t="shared" si="339"/>
        <v>0</v>
      </c>
      <c r="AF113" s="68">
        <f t="shared" si="339"/>
        <v>0</v>
      </c>
      <c r="AG113" s="68">
        <f t="shared" si="339"/>
        <v>0</v>
      </c>
      <c r="AH113" s="68">
        <f t="shared" si="339"/>
        <v>335.07</v>
      </c>
      <c r="AI113" s="68">
        <f t="shared" si="339"/>
        <v>51.6</v>
      </c>
      <c r="AJ113" s="68">
        <f t="shared" si="339"/>
        <v>0</v>
      </c>
      <c r="AK113" s="68">
        <f t="shared" si="339"/>
        <v>0</v>
      </c>
      <c r="AL113" s="68">
        <f t="shared" si="339"/>
        <v>0</v>
      </c>
      <c r="AM113" s="68">
        <f t="shared" si="339"/>
        <v>0</v>
      </c>
      <c r="AN113" s="68">
        <f t="shared" si="339"/>
        <v>27.32</v>
      </c>
      <c r="AO113" s="68">
        <f t="shared" si="339"/>
        <v>3.35</v>
      </c>
      <c r="AP113" s="68">
        <f t="shared" si="339"/>
        <v>0</v>
      </c>
      <c r="AQ113" s="68">
        <f t="shared" si="339"/>
        <v>0</v>
      </c>
    </row>
    <row r="114" spans="1:48" ht="20.100000000000001" customHeight="1">
      <c r="A114" s="20">
        <v>8</v>
      </c>
      <c r="B114" s="21" t="s">
        <v>92</v>
      </c>
      <c r="C114" s="16">
        <v>0</v>
      </c>
      <c r="D114" s="16">
        <v>0</v>
      </c>
      <c r="E114" s="18" t="e">
        <f>C114+D114+#REF!+#REF!</f>
        <v>#REF!</v>
      </c>
      <c r="F114" s="16">
        <v>3087.67</v>
      </c>
      <c r="G114" s="24">
        <v>1097.24</v>
      </c>
      <c r="H114" s="18" t="e">
        <f>F114+G114+#REF!</f>
        <v>#REF!</v>
      </c>
      <c r="I114" s="16">
        <v>513.66999999999996</v>
      </c>
      <c r="J114" s="16">
        <v>49.19</v>
      </c>
      <c r="K114" s="18">
        <f t="shared" si="303"/>
        <v>562.8599999999999</v>
      </c>
      <c r="L114" s="24">
        <v>0</v>
      </c>
      <c r="M114" s="24">
        <v>0</v>
      </c>
      <c r="N114" s="18">
        <f t="shared" si="279"/>
        <v>0</v>
      </c>
      <c r="O114" s="18">
        <f t="shared" ref="O114:O122" si="340">C114+F114+I114+L114</f>
        <v>3601.34</v>
      </c>
      <c r="P114" s="19">
        <f t="shared" ref="P114:P122" si="341">D114+G114+J114+M114</f>
        <v>1146.43</v>
      </c>
      <c r="Q114" s="18">
        <f t="shared" si="260"/>
        <v>4747.7700000000004</v>
      </c>
      <c r="R114" s="16">
        <f t="shared" si="310"/>
        <v>0</v>
      </c>
      <c r="S114" s="16">
        <f t="shared" si="325"/>
        <v>0</v>
      </c>
      <c r="T114" s="16">
        <f t="shared" si="305"/>
        <v>771.92</v>
      </c>
      <c r="U114" s="16">
        <f t="shared" si="326"/>
        <v>164.59</v>
      </c>
      <c r="V114" s="16">
        <f>ROUND(I114*0.25,2)</f>
        <v>128.41999999999999</v>
      </c>
      <c r="W114" s="16">
        <f t="shared" si="327"/>
        <v>7.38</v>
      </c>
      <c r="X114" s="16">
        <f t="shared" si="307"/>
        <v>0</v>
      </c>
      <c r="Y114" s="16">
        <f t="shared" si="328"/>
        <v>0</v>
      </c>
      <c r="Z114" s="70">
        <f t="shared" si="311"/>
        <v>0</v>
      </c>
      <c r="AA114" s="70">
        <f t="shared" si="312"/>
        <v>0</v>
      </c>
      <c r="AB114" s="70">
        <f t="shared" si="313"/>
        <v>494.03</v>
      </c>
      <c r="AC114" s="70">
        <f t="shared" si="314"/>
        <v>55.74</v>
      </c>
      <c r="AD114" s="70">
        <f t="shared" si="315"/>
        <v>82.19</v>
      </c>
      <c r="AE114" s="70">
        <f t="shared" si="316"/>
        <v>2.5</v>
      </c>
      <c r="AF114" s="70">
        <v>0</v>
      </c>
      <c r="AG114" s="70">
        <v>0</v>
      </c>
      <c r="AH114" s="70">
        <f t="shared" si="329"/>
        <v>0</v>
      </c>
      <c r="AI114" s="70">
        <f t="shared" si="330"/>
        <v>0</v>
      </c>
      <c r="AJ114" s="70">
        <f t="shared" si="331"/>
        <v>1265.9499999999998</v>
      </c>
      <c r="AK114" s="70">
        <f t="shared" si="332"/>
        <v>220.33</v>
      </c>
      <c r="AL114" s="70">
        <f t="shared" si="333"/>
        <v>210.60999999999999</v>
      </c>
      <c r="AM114" s="70">
        <f t="shared" si="334"/>
        <v>9.879999999999999</v>
      </c>
      <c r="AN114" s="70">
        <f t="shared" si="335"/>
        <v>0</v>
      </c>
      <c r="AO114" s="70">
        <f t="shared" si="336"/>
        <v>0</v>
      </c>
    </row>
    <row r="115" spans="1:48" ht="20.100000000000001" customHeight="1">
      <c r="A115" s="14">
        <v>9</v>
      </c>
      <c r="B115" s="21" t="s">
        <v>93</v>
      </c>
      <c r="C115" s="16">
        <v>790.12</v>
      </c>
      <c r="D115" s="16">
        <v>39.630000000000003</v>
      </c>
      <c r="E115" s="18" t="e">
        <f>C115+D115+#REF!+#REF!</f>
        <v>#REF!</v>
      </c>
      <c r="F115" s="16">
        <v>0</v>
      </c>
      <c r="G115" s="24">
        <v>0</v>
      </c>
      <c r="H115" s="18" t="e">
        <f>F115+G115+#REF!</f>
        <v>#REF!</v>
      </c>
      <c r="I115" s="16">
        <v>0</v>
      </c>
      <c r="J115" s="16">
        <v>0</v>
      </c>
      <c r="K115" s="18">
        <f t="shared" si="303"/>
        <v>0</v>
      </c>
      <c r="L115" s="24">
        <v>82.64</v>
      </c>
      <c r="M115" s="24">
        <v>15.34</v>
      </c>
      <c r="N115" s="18">
        <f t="shared" si="279"/>
        <v>97.98</v>
      </c>
      <c r="O115" s="18">
        <f t="shared" si="340"/>
        <v>872.76</v>
      </c>
      <c r="P115" s="19">
        <f t="shared" si="341"/>
        <v>54.97</v>
      </c>
      <c r="Q115" s="18">
        <f t="shared" si="260"/>
        <v>927.73</v>
      </c>
      <c r="R115" s="16">
        <f t="shared" si="310"/>
        <v>197.53</v>
      </c>
      <c r="S115" s="16">
        <f t="shared" si="325"/>
        <v>5.94</v>
      </c>
      <c r="T115" s="16">
        <f t="shared" si="305"/>
        <v>0</v>
      </c>
      <c r="U115" s="16">
        <f t="shared" si="326"/>
        <v>0</v>
      </c>
      <c r="V115" s="16">
        <f t="shared" si="306"/>
        <v>0</v>
      </c>
      <c r="W115" s="16">
        <f t="shared" si="327"/>
        <v>0</v>
      </c>
      <c r="X115" s="16">
        <f t="shared" si="307"/>
        <v>20.66</v>
      </c>
      <c r="Y115" s="16">
        <f t="shared" si="328"/>
        <v>2.2999999999999998</v>
      </c>
      <c r="Z115" s="70">
        <f t="shared" si="311"/>
        <v>140.33000000000001</v>
      </c>
      <c r="AA115" s="70">
        <f t="shared" si="312"/>
        <v>2.4</v>
      </c>
      <c r="AB115" s="70">
        <f t="shared" si="313"/>
        <v>0</v>
      </c>
      <c r="AC115" s="70">
        <f t="shared" si="314"/>
        <v>0</v>
      </c>
      <c r="AD115" s="70">
        <f t="shared" si="315"/>
        <v>0</v>
      </c>
      <c r="AE115" s="70">
        <f t="shared" si="316"/>
        <v>0</v>
      </c>
      <c r="AF115" s="70">
        <v>0</v>
      </c>
      <c r="AG115" s="70">
        <v>0</v>
      </c>
      <c r="AH115" s="70">
        <f t="shared" si="329"/>
        <v>337.86</v>
      </c>
      <c r="AI115" s="70">
        <f t="shared" si="330"/>
        <v>8.34</v>
      </c>
      <c r="AJ115" s="70">
        <f t="shared" si="331"/>
        <v>0</v>
      </c>
      <c r="AK115" s="70">
        <f t="shared" si="332"/>
        <v>0</v>
      </c>
      <c r="AL115" s="70">
        <f t="shared" si="333"/>
        <v>0</v>
      </c>
      <c r="AM115" s="70">
        <f t="shared" si="334"/>
        <v>0</v>
      </c>
      <c r="AN115" s="70">
        <f t="shared" si="335"/>
        <v>20.66</v>
      </c>
      <c r="AO115" s="70">
        <f t="shared" si="336"/>
        <v>2.2999999999999998</v>
      </c>
    </row>
    <row r="116" spans="1:48" ht="20.100000000000001" customHeight="1">
      <c r="A116" s="14">
        <v>10</v>
      </c>
      <c r="B116" s="21" t="s">
        <v>94</v>
      </c>
      <c r="C116" s="16">
        <v>652.36</v>
      </c>
      <c r="D116" s="16">
        <v>156.77000000000001</v>
      </c>
      <c r="E116" s="18" t="e">
        <f>C116+D116+#REF!+#REF!</f>
        <v>#REF!</v>
      </c>
      <c r="F116" s="16">
        <v>0</v>
      </c>
      <c r="G116" s="24">
        <v>0</v>
      </c>
      <c r="H116" s="18" t="e">
        <f>F116+G116+#REF!</f>
        <v>#REF!</v>
      </c>
      <c r="I116" s="16">
        <v>35.799999999999997</v>
      </c>
      <c r="J116" s="16">
        <v>23.87</v>
      </c>
      <c r="K116" s="18">
        <f t="shared" si="303"/>
        <v>59.67</v>
      </c>
      <c r="L116" s="24">
        <v>0</v>
      </c>
      <c r="M116" s="24">
        <v>0</v>
      </c>
      <c r="N116" s="18">
        <f t="shared" si="279"/>
        <v>0</v>
      </c>
      <c r="O116" s="18">
        <f t="shared" si="340"/>
        <v>688.16</v>
      </c>
      <c r="P116" s="19">
        <f t="shared" si="341"/>
        <v>180.64000000000001</v>
      </c>
      <c r="Q116" s="18">
        <f t="shared" si="260"/>
        <v>868.8</v>
      </c>
      <c r="R116" s="16">
        <f t="shared" si="310"/>
        <v>163.09</v>
      </c>
      <c r="S116" s="16">
        <f t="shared" si="325"/>
        <v>23.52</v>
      </c>
      <c r="T116" s="16">
        <f t="shared" si="305"/>
        <v>0</v>
      </c>
      <c r="U116" s="16">
        <f t="shared" si="326"/>
        <v>0</v>
      </c>
      <c r="V116" s="16">
        <f t="shared" si="306"/>
        <v>8.9499999999999993</v>
      </c>
      <c r="W116" s="16">
        <f t="shared" si="327"/>
        <v>3.58</v>
      </c>
      <c r="X116" s="16">
        <f t="shared" si="307"/>
        <v>0</v>
      </c>
      <c r="Y116" s="16">
        <f t="shared" si="328"/>
        <v>0</v>
      </c>
      <c r="Z116" s="70">
        <f t="shared" si="311"/>
        <v>115.86</v>
      </c>
      <c r="AA116" s="70">
        <f t="shared" si="312"/>
        <v>9.5</v>
      </c>
      <c r="AB116" s="70">
        <f t="shared" si="313"/>
        <v>0</v>
      </c>
      <c r="AC116" s="70">
        <f t="shared" si="314"/>
        <v>0</v>
      </c>
      <c r="AD116" s="70">
        <f t="shared" si="315"/>
        <v>5.73</v>
      </c>
      <c r="AE116" s="70">
        <f t="shared" si="316"/>
        <v>1.21</v>
      </c>
      <c r="AF116" s="70">
        <v>0</v>
      </c>
      <c r="AG116" s="70">
        <v>0</v>
      </c>
      <c r="AH116" s="70">
        <f t="shared" si="329"/>
        <v>278.95</v>
      </c>
      <c r="AI116" s="70">
        <f t="shared" si="330"/>
        <v>33.019999999999996</v>
      </c>
      <c r="AJ116" s="70">
        <f t="shared" si="331"/>
        <v>0</v>
      </c>
      <c r="AK116" s="70">
        <f t="shared" si="332"/>
        <v>0</v>
      </c>
      <c r="AL116" s="70">
        <f t="shared" si="333"/>
        <v>14.68</v>
      </c>
      <c r="AM116" s="70">
        <f t="shared" si="334"/>
        <v>4.79</v>
      </c>
      <c r="AN116" s="70">
        <f t="shared" si="335"/>
        <v>0</v>
      </c>
      <c r="AO116" s="70">
        <f t="shared" si="336"/>
        <v>0</v>
      </c>
    </row>
    <row r="117" spans="1:48" ht="20.100000000000001" customHeight="1">
      <c r="A117" s="14">
        <v>11</v>
      </c>
      <c r="B117" s="21" t="s">
        <v>95</v>
      </c>
      <c r="C117" s="16">
        <v>391.42</v>
      </c>
      <c r="D117" s="16">
        <v>182.58</v>
      </c>
      <c r="E117" s="18" t="e">
        <f>C117+D117+#REF!+#REF!</f>
        <v>#REF!</v>
      </c>
      <c r="F117" s="16">
        <v>0</v>
      </c>
      <c r="G117" s="24">
        <v>0</v>
      </c>
      <c r="H117" s="18" t="e">
        <f>F117+G117+#REF!</f>
        <v>#REF!</v>
      </c>
      <c r="I117" s="16">
        <v>23.87</v>
      </c>
      <c r="J117" s="16">
        <v>0</v>
      </c>
      <c r="K117" s="18">
        <f t="shared" si="303"/>
        <v>23.87</v>
      </c>
      <c r="L117" s="24">
        <v>35.71</v>
      </c>
      <c r="M117" s="24">
        <v>6.97</v>
      </c>
      <c r="N117" s="18">
        <f t="shared" si="279"/>
        <v>42.68</v>
      </c>
      <c r="O117" s="18">
        <f t="shared" si="340"/>
        <v>451</v>
      </c>
      <c r="P117" s="19">
        <f t="shared" si="341"/>
        <v>189.55</v>
      </c>
      <c r="Q117" s="18">
        <f t="shared" si="260"/>
        <v>640.54999999999995</v>
      </c>
      <c r="R117" s="16">
        <f t="shared" si="310"/>
        <v>97.86</v>
      </c>
      <c r="S117" s="16">
        <f t="shared" si="325"/>
        <v>27.39</v>
      </c>
      <c r="T117" s="16">
        <f t="shared" si="305"/>
        <v>0</v>
      </c>
      <c r="U117" s="16">
        <f t="shared" si="326"/>
        <v>0</v>
      </c>
      <c r="V117" s="16">
        <f t="shared" si="306"/>
        <v>5.97</v>
      </c>
      <c r="W117" s="16">
        <f t="shared" si="327"/>
        <v>0</v>
      </c>
      <c r="X117" s="16">
        <f t="shared" si="307"/>
        <v>8.93</v>
      </c>
      <c r="Y117" s="16">
        <f t="shared" si="328"/>
        <v>1.05</v>
      </c>
      <c r="Z117" s="70">
        <f t="shared" si="311"/>
        <v>69.52</v>
      </c>
      <c r="AA117" s="70">
        <f t="shared" si="312"/>
        <v>11.06</v>
      </c>
      <c r="AB117" s="70">
        <f t="shared" si="313"/>
        <v>0</v>
      </c>
      <c r="AC117" s="70">
        <f t="shared" si="314"/>
        <v>0</v>
      </c>
      <c r="AD117" s="70">
        <f t="shared" si="315"/>
        <v>3.82</v>
      </c>
      <c r="AE117" s="70">
        <f t="shared" si="316"/>
        <v>0</v>
      </c>
      <c r="AF117" s="70">
        <v>0</v>
      </c>
      <c r="AG117" s="70">
        <v>0</v>
      </c>
      <c r="AH117" s="70">
        <f t="shared" si="329"/>
        <v>167.38</v>
      </c>
      <c r="AI117" s="70">
        <f t="shared" si="330"/>
        <v>38.450000000000003</v>
      </c>
      <c r="AJ117" s="70">
        <f t="shared" si="331"/>
        <v>0</v>
      </c>
      <c r="AK117" s="70">
        <f t="shared" si="332"/>
        <v>0</v>
      </c>
      <c r="AL117" s="70">
        <f t="shared" si="333"/>
        <v>9.7899999999999991</v>
      </c>
      <c r="AM117" s="70">
        <f t="shared" si="334"/>
        <v>0</v>
      </c>
      <c r="AN117" s="70">
        <f t="shared" si="335"/>
        <v>8.93</v>
      </c>
      <c r="AO117" s="70">
        <f t="shared" si="336"/>
        <v>1.05</v>
      </c>
    </row>
    <row r="118" spans="1:48" ht="20.100000000000001" customHeight="1">
      <c r="A118" s="14">
        <v>12</v>
      </c>
      <c r="B118" s="21" t="s">
        <v>96</v>
      </c>
      <c r="C118" s="16">
        <v>247.98</v>
      </c>
      <c r="D118" s="16">
        <v>40</v>
      </c>
      <c r="E118" s="18" t="e">
        <f>C118+D118+#REF!+#REF!</f>
        <v>#REF!</v>
      </c>
      <c r="F118" s="16">
        <v>0</v>
      </c>
      <c r="G118" s="24">
        <v>0</v>
      </c>
      <c r="H118" s="18" t="e">
        <f>F118+G118+#REF!</f>
        <v>#REF!</v>
      </c>
      <c r="I118" s="16">
        <v>11.93</v>
      </c>
      <c r="J118" s="16">
        <v>0</v>
      </c>
      <c r="K118" s="18">
        <f t="shared" si="303"/>
        <v>11.93</v>
      </c>
      <c r="L118" s="24">
        <v>18.29</v>
      </c>
      <c r="M118" s="24">
        <v>1.33</v>
      </c>
      <c r="N118" s="18">
        <f t="shared" si="279"/>
        <v>19.619999999999997</v>
      </c>
      <c r="O118" s="18">
        <f t="shared" si="340"/>
        <v>278.2</v>
      </c>
      <c r="P118" s="19">
        <f t="shared" si="341"/>
        <v>41.33</v>
      </c>
      <c r="Q118" s="18">
        <f t="shared" si="260"/>
        <v>319.52999999999997</v>
      </c>
      <c r="R118" s="16">
        <f t="shared" si="310"/>
        <v>62</v>
      </c>
      <c r="S118" s="16">
        <f t="shared" si="325"/>
        <v>6</v>
      </c>
      <c r="T118" s="16">
        <f t="shared" si="305"/>
        <v>0</v>
      </c>
      <c r="U118" s="16">
        <f t="shared" si="326"/>
        <v>0</v>
      </c>
      <c r="V118" s="16">
        <f t="shared" si="306"/>
        <v>2.98</v>
      </c>
      <c r="W118" s="16">
        <f t="shared" si="327"/>
        <v>0</v>
      </c>
      <c r="X118" s="16">
        <f t="shared" si="307"/>
        <v>4.57</v>
      </c>
      <c r="Y118" s="16">
        <f t="shared" si="328"/>
        <v>0.2</v>
      </c>
      <c r="Z118" s="70">
        <f t="shared" si="311"/>
        <v>44.04</v>
      </c>
      <c r="AA118" s="70">
        <f t="shared" si="312"/>
        <v>2.42</v>
      </c>
      <c r="AB118" s="70">
        <f t="shared" si="313"/>
        <v>0</v>
      </c>
      <c r="AC118" s="70">
        <f t="shared" si="314"/>
        <v>0</v>
      </c>
      <c r="AD118" s="70">
        <f t="shared" si="315"/>
        <v>1.91</v>
      </c>
      <c r="AE118" s="70">
        <f t="shared" si="316"/>
        <v>0</v>
      </c>
      <c r="AF118" s="70">
        <v>0</v>
      </c>
      <c r="AG118" s="70">
        <v>0</v>
      </c>
      <c r="AH118" s="70">
        <f t="shared" si="329"/>
        <v>106.03999999999999</v>
      </c>
      <c r="AI118" s="70">
        <f t="shared" si="330"/>
        <v>8.42</v>
      </c>
      <c r="AJ118" s="70">
        <f t="shared" si="331"/>
        <v>0</v>
      </c>
      <c r="AK118" s="70">
        <f t="shared" si="332"/>
        <v>0</v>
      </c>
      <c r="AL118" s="70">
        <f t="shared" si="333"/>
        <v>4.8899999999999997</v>
      </c>
      <c r="AM118" s="70">
        <f t="shared" si="334"/>
        <v>0</v>
      </c>
      <c r="AN118" s="70">
        <f t="shared" si="335"/>
        <v>4.57</v>
      </c>
      <c r="AO118" s="70">
        <f t="shared" si="336"/>
        <v>0.2</v>
      </c>
    </row>
    <row r="119" spans="1:48" ht="20.100000000000001" customHeight="1">
      <c r="A119" s="14">
        <v>13</v>
      </c>
      <c r="B119" s="21" t="s">
        <v>97</v>
      </c>
      <c r="C119" s="16">
        <v>38.119999999999997</v>
      </c>
      <c r="D119" s="16">
        <v>15</v>
      </c>
      <c r="E119" s="18" t="e">
        <f>C119+D119+#REF!+#REF!</f>
        <v>#REF!</v>
      </c>
      <c r="F119" s="16">
        <v>0</v>
      </c>
      <c r="G119" s="24">
        <v>0</v>
      </c>
      <c r="H119" s="18" t="e">
        <f>F119+G119+#REF!</f>
        <v>#REF!</v>
      </c>
      <c r="I119" s="16">
        <v>0</v>
      </c>
      <c r="J119" s="16">
        <v>0</v>
      </c>
      <c r="K119" s="18">
        <f t="shared" si="303"/>
        <v>0</v>
      </c>
      <c r="L119" s="24">
        <v>4.53</v>
      </c>
      <c r="M119" s="24">
        <v>1.42</v>
      </c>
      <c r="N119" s="18">
        <f t="shared" si="279"/>
        <v>5.95</v>
      </c>
      <c r="O119" s="18">
        <f t="shared" si="340"/>
        <v>42.65</v>
      </c>
      <c r="P119" s="19">
        <f t="shared" si="341"/>
        <v>16.420000000000002</v>
      </c>
      <c r="Q119" s="18">
        <f t="shared" si="260"/>
        <v>59.07</v>
      </c>
      <c r="R119" s="16">
        <f t="shared" si="310"/>
        <v>9.5299999999999994</v>
      </c>
      <c r="S119" s="16">
        <f t="shared" si="325"/>
        <v>2.25</v>
      </c>
      <c r="T119" s="16">
        <f t="shared" si="305"/>
        <v>0</v>
      </c>
      <c r="U119" s="16">
        <f t="shared" si="326"/>
        <v>0</v>
      </c>
      <c r="V119" s="16">
        <f t="shared" si="306"/>
        <v>0</v>
      </c>
      <c r="W119" s="16">
        <f t="shared" si="327"/>
        <v>0</v>
      </c>
      <c r="X119" s="16">
        <f t="shared" si="307"/>
        <v>1.1299999999999999</v>
      </c>
      <c r="Y119" s="16">
        <f t="shared" si="328"/>
        <v>0.21</v>
      </c>
      <c r="Z119" s="70">
        <f t="shared" si="311"/>
        <v>6.77</v>
      </c>
      <c r="AA119" s="70">
        <f t="shared" si="312"/>
        <v>0.91</v>
      </c>
      <c r="AB119" s="70">
        <f t="shared" si="313"/>
        <v>0</v>
      </c>
      <c r="AC119" s="70">
        <f t="shared" si="314"/>
        <v>0</v>
      </c>
      <c r="AD119" s="70">
        <f t="shared" si="315"/>
        <v>0</v>
      </c>
      <c r="AE119" s="70">
        <f t="shared" si="316"/>
        <v>0</v>
      </c>
      <c r="AF119" s="70">
        <v>0</v>
      </c>
      <c r="AG119" s="70">
        <v>0</v>
      </c>
      <c r="AH119" s="70">
        <f t="shared" si="329"/>
        <v>16.299999999999997</v>
      </c>
      <c r="AI119" s="70">
        <f t="shared" si="330"/>
        <v>3.16</v>
      </c>
      <c r="AJ119" s="70">
        <f t="shared" si="331"/>
        <v>0</v>
      </c>
      <c r="AK119" s="70">
        <f t="shared" si="332"/>
        <v>0</v>
      </c>
      <c r="AL119" s="70">
        <f t="shared" si="333"/>
        <v>0</v>
      </c>
      <c r="AM119" s="70">
        <f t="shared" si="334"/>
        <v>0</v>
      </c>
      <c r="AN119" s="70">
        <f t="shared" si="335"/>
        <v>1.1299999999999999</v>
      </c>
      <c r="AO119" s="70">
        <f t="shared" si="336"/>
        <v>0.21</v>
      </c>
    </row>
    <row r="120" spans="1:48" ht="20.100000000000001" customHeight="1">
      <c r="A120" s="14">
        <v>14</v>
      </c>
      <c r="B120" s="21" t="s">
        <v>98</v>
      </c>
      <c r="C120" s="16">
        <v>97.03</v>
      </c>
      <c r="D120" s="16">
        <v>20</v>
      </c>
      <c r="E120" s="18" t="e">
        <f>C120+D120+#REF!+#REF!</f>
        <v>#REF!</v>
      </c>
      <c r="F120" s="16">
        <v>0</v>
      </c>
      <c r="G120" s="24">
        <v>0</v>
      </c>
      <c r="H120" s="18" t="e">
        <f>F120+G120+#REF!</f>
        <v>#REF!</v>
      </c>
      <c r="I120" s="16">
        <v>12.99</v>
      </c>
      <c r="J120" s="16">
        <v>0</v>
      </c>
      <c r="K120" s="18">
        <f t="shared" si="303"/>
        <v>12.99</v>
      </c>
      <c r="L120" s="24">
        <v>18</v>
      </c>
      <c r="M120" s="24">
        <v>1.51</v>
      </c>
      <c r="N120" s="18">
        <f t="shared" si="279"/>
        <v>19.510000000000002</v>
      </c>
      <c r="O120" s="18">
        <f t="shared" si="340"/>
        <v>128.01999999999998</v>
      </c>
      <c r="P120" s="19">
        <f t="shared" si="341"/>
        <v>21.51</v>
      </c>
      <c r="Q120" s="18">
        <f t="shared" si="260"/>
        <v>149.52999999999997</v>
      </c>
      <c r="R120" s="16">
        <f t="shared" si="310"/>
        <v>24.26</v>
      </c>
      <c r="S120" s="16">
        <f t="shared" si="325"/>
        <v>3</v>
      </c>
      <c r="T120" s="16">
        <f t="shared" si="305"/>
        <v>0</v>
      </c>
      <c r="U120" s="16">
        <f t="shared" si="326"/>
        <v>0</v>
      </c>
      <c r="V120" s="16">
        <f t="shared" si="306"/>
        <v>3.25</v>
      </c>
      <c r="W120" s="16">
        <f t="shared" si="327"/>
        <v>0</v>
      </c>
      <c r="X120" s="16">
        <f t="shared" si="307"/>
        <v>4.5</v>
      </c>
      <c r="Y120" s="16">
        <f t="shared" si="328"/>
        <v>0.23</v>
      </c>
      <c r="Z120" s="70">
        <f t="shared" si="311"/>
        <v>17.23</v>
      </c>
      <c r="AA120" s="70">
        <f t="shared" si="312"/>
        <v>1.21</v>
      </c>
      <c r="AB120" s="70">
        <f t="shared" si="313"/>
        <v>0</v>
      </c>
      <c r="AC120" s="70">
        <f t="shared" si="314"/>
        <v>0</v>
      </c>
      <c r="AD120" s="70">
        <f t="shared" si="315"/>
        <v>2.08</v>
      </c>
      <c r="AE120" s="70">
        <f t="shared" si="316"/>
        <v>0</v>
      </c>
      <c r="AF120" s="70">
        <v>0</v>
      </c>
      <c r="AG120" s="70">
        <v>0</v>
      </c>
      <c r="AH120" s="70">
        <f t="shared" si="329"/>
        <v>41.49</v>
      </c>
      <c r="AI120" s="70">
        <f t="shared" si="330"/>
        <v>4.21</v>
      </c>
      <c r="AJ120" s="70">
        <f t="shared" si="331"/>
        <v>0</v>
      </c>
      <c r="AK120" s="70">
        <f t="shared" si="332"/>
        <v>0</v>
      </c>
      <c r="AL120" s="70">
        <f t="shared" si="333"/>
        <v>5.33</v>
      </c>
      <c r="AM120" s="70">
        <f t="shared" si="334"/>
        <v>0</v>
      </c>
      <c r="AN120" s="70">
        <f t="shared" si="335"/>
        <v>4.5</v>
      </c>
      <c r="AO120" s="70">
        <f t="shared" si="336"/>
        <v>0.23</v>
      </c>
    </row>
    <row r="121" spans="1:48" ht="20.100000000000001" customHeight="1">
      <c r="A121" s="14">
        <v>15</v>
      </c>
      <c r="B121" s="21" t="s">
        <v>99</v>
      </c>
      <c r="C121" s="16">
        <v>79.5</v>
      </c>
      <c r="D121" s="16">
        <v>29.21</v>
      </c>
      <c r="E121" s="18" t="e">
        <f>C121+D121+#REF!+#REF!</f>
        <v>#REF!</v>
      </c>
      <c r="F121" s="16">
        <v>0</v>
      </c>
      <c r="G121" s="24">
        <v>0</v>
      </c>
      <c r="H121" s="18" t="e">
        <f>F121+G121+#REF!</f>
        <v>#REF!</v>
      </c>
      <c r="I121" s="16">
        <v>29.83</v>
      </c>
      <c r="J121" s="16">
        <v>0</v>
      </c>
      <c r="K121" s="18">
        <f t="shared" si="303"/>
        <v>29.83</v>
      </c>
      <c r="L121" s="24">
        <v>12.6</v>
      </c>
      <c r="M121" s="24">
        <v>1.39</v>
      </c>
      <c r="N121" s="18">
        <f t="shared" si="279"/>
        <v>13.99</v>
      </c>
      <c r="O121" s="18">
        <f t="shared" si="340"/>
        <v>121.92999999999999</v>
      </c>
      <c r="P121" s="19">
        <f t="shared" si="341"/>
        <v>30.6</v>
      </c>
      <c r="Q121" s="18">
        <f t="shared" si="260"/>
        <v>152.53</v>
      </c>
      <c r="R121" s="16">
        <f t="shared" si="310"/>
        <v>19.88</v>
      </c>
      <c r="S121" s="16">
        <f t="shared" si="325"/>
        <v>4.38</v>
      </c>
      <c r="T121" s="16">
        <f t="shared" si="305"/>
        <v>0</v>
      </c>
      <c r="U121" s="16">
        <f t="shared" si="326"/>
        <v>0</v>
      </c>
      <c r="V121" s="16">
        <f t="shared" si="306"/>
        <v>7.46</v>
      </c>
      <c r="W121" s="16">
        <f t="shared" si="327"/>
        <v>0</v>
      </c>
      <c r="X121" s="16">
        <f t="shared" si="307"/>
        <v>3.15</v>
      </c>
      <c r="Y121" s="16">
        <f t="shared" si="328"/>
        <v>0.21</v>
      </c>
      <c r="Z121" s="70">
        <f t="shared" si="311"/>
        <v>14.12</v>
      </c>
      <c r="AA121" s="70">
        <f t="shared" si="312"/>
        <v>1.77</v>
      </c>
      <c r="AB121" s="70">
        <f t="shared" si="313"/>
        <v>0</v>
      </c>
      <c r="AC121" s="70">
        <f t="shared" si="314"/>
        <v>0</v>
      </c>
      <c r="AD121" s="70">
        <f t="shared" si="315"/>
        <v>4.7699999999999996</v>
      </c>
      <c r="AE121" s="70">
        <f t="shared" si="316"/>
        <v>0</v>
      </c>
      <c r="AF121" s="70">
        <v>0</v>
      </c>
      <c r="AG121" s="70">
        <v>0</v>
      </c>
      <c r="AH121" s="70">
        <f t="shared" si="329"/>
        <v>34</v>
      </c>
      <c r="AI121" s="70">
        <f t="shared" si="330"/>
        <v>6.15</v>
      </c>
      <c r="AJ121" s="70">
        <f t="shared" si="331"/>
        <v>0</v>
      </c>
      <c r="AK121" s="70">
        <f t="shared" si="332"/>
        <v>0</v>
      </c>
      <c r="AL121" s="70">
        <f t="shared" si="333"/>
        <v>12.23</v>
      </c>
      <c r="AM121" s="70">
        <f t="shared" si="334"/>
        <v>0</v>
      </c>
      <c r="AN121" s="70">
        <f t="shared" si="335"/>
        <v>3.15</v>
      </c>
      <c r="AO121" s="70">
        <f t="shared" si="336"/>
        <v>0.21</v>
      </c>
    </row>
    <row r="122" spans="1:48" ht="20.100000000000001" customHeight="1">
      <c r="A122" s="14">
        <v>16</v>
      </c>
      <c r="B122" s="21" t="s">
        <v>100</v>
      </c>
      <c r="C122" s="16">
        <v>232.87</v>
      </c>
      <c r="D122" s="16">
        <v>50</v>
      </c>
      <c r="E122" s="18" t="e">
        <f>C122+D122+#REF!+#REF!</f>
        <v>#REF!</v>
      </c>
      <c r="F122" s="16">
        <v>0</v>
      </c>
      <c r="G122" s="24">
        <v>0</v>
      </c>
      <c r="H122" s="18">
        <v>0</v>
      </c>
      <c r="I122" s="16">
        <v>0</v>
      </c>
      <c r="J122" s="16">
        <v>0</v>
      </c>
      <c r="K122" s="18">
        <f t="shared" si="303"/>
        <v>0</v>
      </c>
      <c r="L122" s="24">
        <v>26.12</v>
      </c>
      <c r="M122" s="24">
        <v>11.99</v>
      </c>
      <c r="N122" s="18">
        <f t="shared" si="279"/>
        <v>38.11</v>
      </c>
      <c r="O122" s="18">
        <f t="shared" si="340"/>
        <v>258.99</v>
      </c>
      <c r="P122" s="19">
        <f t="shared" si="341"/>
        <v>61.99</v>
      </c>
      <c r="Q122" s="18">
        <f t="shared" si="260"/>
        <v>320.98</v>
      </c>
      <c r="R122" s="65">
        <f>ROUND(C122*0.25,2)-0.02</f>
        <v>58.199999999999996</v>
      </c>
      <c r="S122" s="65">
        <f>ROUND(D122*0.15,2)-0.01</f>
        <v>7.49</v>
      </c>
      <c r="T122" s="16">
        <f t="shared" si="305"/>
        <v>0</v>
      </c>
      <c r="U122" s="16">
        <f t="shared" si="326"/>
        <v>0</v>
      </c>
      <c r="V122" s="16">
        <f t="shared" si="306"/>
        <v>0</v>
      </c>
      <c r="W122" s="16">
        <f t="shared" si="327"/>
        <v>0</v>
      </c>
      <c r="X122" s="16">
        <f t="shared" si="307"/>
        <v>6.53</v>
      </c>
      <c r="Y122" s="16">
        <f t="shared" si="328"/>
        <v>1.8</v>
      </c>
      <c r="Z122" s="70">
        <f t="shared" si="311"/>
        <v>41.36</v>
      </c>
      <c r="AA122" s="70">
        <f t="shared" si="312"/>
        <v>3.03</v>
      </c>
      <c r="AB122" s="70">
        <f t="shared" si="313"/>
        <v>0</v>
      </c>
      <c r="AC122" s="70">
        <f t="shared" si="314"/>
        <v>0</v>
      </c>
      <c r="AD122" s="70">
        <f t="shared" si="315"/>
        <v>0</v>
      </c>
      <c r="AE122" s="70">
        <f t="shared" si="316"/>
        <v>0</v>
      </c>
      <c r="AF122" s="70">
        <v>0</v>
      </c>
      <c r="AG122" s="70">
        <v>0</v>
      </c>
      <c r="AH122" s="70">
        <f t="shared" si="329"/>
        <v>99.56</v>
      </c>
      <c r="AI122" s="70">
        <f t="shared" si="330"/>
        <v>10.52</v>
      </c>
      <c r="AJ122" s="70">
        <f t="shared" si="331"/>
        <v>0</v>
      </c>
      <c r="AK122" s="70">
        <f t="shared" si="332"/>
        <v>0</v>
      </c>
      <c r="AL122" s="70">
        <f t="shared" si="333"/>
        <v>0</v>
      </c>
      <c r="AM122" s="70">
        <f t="shared" si="334"/>
        <v>0</v>
      </c>
      <c r="AN122" s="70">
        <f t="shared" si="335"/>
        <v>6.53</v>
      </c>
      <c r="AO122" s="70">
        <f t="shared" si="336"/>
        <v>1.8</v>
      </c>
    </row>
    <row r="123" spans="1:48" s="5" customFormat="1" ht="20.100000000000001" customHeight="1">
      <c r="A123" s="66"/>
      <c r="B123" s="72" t="s">
        <v>95</v>
      </c>
      <c r="C123" s="68">
        <f>SUM(C117:C122)</f>
        <v>1086.92</v>
      </c>
      <c r="D123" s="68">
        <f t="shared" ref="D123:P123" si="342">SUM(D117:D122)</f>
        <v>336.79</v>
      </c>
      <c r="E123" s="68" t="e">
        <f t="shared" si="342"/>
        <v>#REF!</v>
      </c>
      <c r="F123" s="68">
        <f t="shared" si="342"/>
        <v>0</v>
      </c>
      <c r="G123" s="68">
        <f t="shared" si="342"/>
        <v>0</v>
      </c>
      <c r="H123" s="68" t="e">
        <f t="shared" si="342"/>
        <v>#REF!</v>
      </c>
      <c r="I123" s="68">
        <f t="shared" si="342"/>
        <v>78.62</v>
      </c>
      <c r="J123" s="68">
        <f t="shared" si="342"/>
        <v>0</v>
      </c>
      <c r="K123" s="68">
        <f t="shared" si="342"/>
        <v>78.62</v>
      </c>
      <c r="L123" s="68">
        <f t="shared" si="342"/>
        <v>115.25</v>
      </c>
      <c r="M123" s="68">
        <f t="shared" si="342"/>
        <v>24.61</v>
      </c>
      <c r="N123" s="68">
        <f t="shared" si="342"/>
        <v>139.86000000000001</v>
      </c>
      <c r="O123" s="68">
        <f t="shared" si="342"/>
        <v>1280.79</v>
      </c>
      <c r="P123" s="68">
        <f t="shared" si="342"/>
        <v>361.40000000000003</v>
      </c>
      <c r="Q123" s="68">
        <f t="shared" ref="Q123:AV123" si="343">SUM(Q117:Q122)</f>
        <v>1642.1899999999998</v>
      </c>
      <c r="R123" s="68">
        <f t="shared" si="343"/>
        <v>271.73</v>
      </c>
      <c r="S123" s="68">
        <f t="shared" si="343"/>
        <v>50.510000000000005</v>
      </c>
      <c r="T123" s="68">
        <f t="shared" si="343"/>
        <v>0</v>
      </c>
      <c r="U123" s="68">
        <f t="shared" si="343"/>
        <v>0</v>
      </c>
      <c r="V123" s="68">
        <f t="shared" si="343"/>
        <v>19.66</v>
      </c>
      <c r="W123" s="68">
        <f t="shared" si="343"/>
        <v>0</v>
      </c>
      <c r="X123" s="68">
        <f t="shared" si="343"/>
        <v>28.81</v>
      </c>
      <c r="Y123" s="68">
        <f t="shared" si="343"/>
        <v>3.7</v>
      </c>
      <c r="Z123" s="68">
        <f t="shared" si="343"/>
        <v>193.04000000000002</v>
      </c>
      <c r="AA123" s="68">
        <f t="shared" si="343"/>
        <v>20.400000000000002</v>
      </c>
      <c r="AB123" s="68">
        <f t="shared" si="343"/>
        <v>0</v>
      </c>
      <c r="AC123" s="68">
        <f t="shared" si="343"/>
        <v>0</v>
      </c>
      <c r="AD123" s="68">
        <f t="shared" si="343"/>
        <v>12.579999999999998</v>
      </c>
      <c r="AE123" s="68">
        <f t="shared" si="343"/>
        <v>0</v>
      </c>
      <c r="AF123" s="68">
        <f t="shared" si="343"/>
        <v>0</v>
      </c>
      <c r="AG123" s="68">
        <f t="shared" si="343"/>
        <v>0</v>
      </c>
      <c r="AH123" s="68">
        <f t="shared" si="343"/>
        <v>464.77</v>
      </c>
      <c r="AI123" s="68">
        <f t="shared" si="343"/>
        <v>70.91</v>
      </c>
      <c r="AJ123" s="68">
        <f t="shared" si="343"/>
        <v>0</v>
      </c>
      <c r="AK123" s="68">
        <f t="shared" si="343"/>
        <v>0</v>
      </c>
      <c r="AL123" s="68">
        <f t="shared" si="343"/>
        <v>32.239999999999995</v>
      </c>
      <c r="AM123" s="68">
        <f t="shared" si="343"/>
        <v>0</v>
      </c>
      <c r="AN123" s="68">
        <f t="shared" si="343"/>
        <v>28.81</v>
      </c>
      <c r="AO123" s="68">
        <f t="shared" si="343"/>
        <v>3.7</v>
      </c>
      <c r="AP123" s="68">
        <f t="shared" si="343"/>
        <v>0</v>
      </c>
      <c r="AQ123" s="68">
        <f t="shared" si="343"/>
        <v>0</v>
      </c>
      <c r="AR123" s="68">
        <f t="shared" si="343"/>
        <v>0</v>
      </c>
      <c r="AS123" s="68">
        <f t="shared" si="343"/>
        <v>0</v>
      </c>
      <c r="AT123" s="68">
        <f t="shared" si="343"/>
        <v>0</v>
      </c>
      <c r="AU123" s="68">
        <f t="shared" si="343"/>
        <v>0</v>
      </c>
      <c r="AV123" s="68">
        <f t="shared" si="343"/>
        <v>0</v>
      </c>
    </row>
    <row r="124" spans="1:48" ht="20.100000000000001" customHeight="1">
      <c r="A124" s="14">
        <v>17</v>
      </c>
      <c r="B124" s="21" t="s">
        <v>101</v>
      </c>
      <c r="C124" s="16">
        <v>844.6</v>
      </c>
      <c r="D124" s="16">
        <v>200</v>
      </c>
      <c r="E124" s="18" t="e">
        <f>C124+D124+#REF!+#REF!</f>
        <v>#REF!</v>
      </c>
      <c r="F124" s="16">
        <v>0</v>
      </c>
      <c r="G124" s="24">
        <v>0</v>
      </c>
      <c r="H124" s="18" t="e">
        <f>F124+G124+#REF!</f>
        <v>#REF!</v>
      </c>
      <c r="I124" s="16">
        <v>0</v>
      </c>
      <c r="J124" s="16">
        <v>0</v>
      </c>
      <c r="K124" s="18">
        <f t="shared" si="303"/>
        <v>0</v>
      </c>
      <c r="L124" s="24">
        <v>89.75</v>
      </c>
      <c r="M124" s="24">
        <v>12.53</v>
      </c>
      <c r="N124" s="18">
        <f t="shared" si="279"/>
        <v>102.28</v>
      </c>
      <c r="O124" s="18">
        <f t="shared" ref="O124:P126" si="344">C124+F124+I124+L124</f>
        <v>934.35</v>
      </c>
      <c r="P124" s="19">
        <f t="shared" si="344"/>
        <v>212.53</v>
      </c>
      <c r="Q124" s="18">
        <f t="shared" si="260"/>
        <v>1146.8800000000001</v>
      </c>
      <c r="R124" s="16">
        <f t="shared" si="310"/>
        <v>211.15</v>
      </c>
      <c r="S124" s="16">
        <f t="shared" si="325"/>
        <v>30</v>
      </c>
      <c r="T124" s="16">
        <f t="shared" si="305"/>
        <v>0</v>
      </c>
      <c r="U124" s="16">
        <f t="shared" si="326"/>
        <v>0</v>
      </c>
      <c r="V124" s="16">
        <f t="shared" si="306"/>
        <v>0</v>
      </c>
      <c r="W124" s="16">
        <f t="shared" si="327"/>
        <v>0</v>
      </c>
      <c r="X124" s="16">
        <f t="shared" si="307"/>
        <v>22.44</v>
      </c>
      <c r="Y124" s="16">
        <f t="shared" si="328"/>
        <v>1.88</v>
      </c>
      <c r="Z124" s="70">
        <f>ROUND(C124*17.76%,2)-0.02</f>
        <v>149.97999999999999</v>
      </c>
      <c r="AA124" s="70">
        <f t="shared" si="312"/>
        <v>12.12</v>
      </c>
      <c r="AB124" s="70">
        <f t="shared" si="313"/>
        <v>0</v>
      </c>
      <c r="AC124" s="70">
        <f t="shared" si="314"/>
        <v>0</v>
      </c>
      <c r="AD124" s="70">
        <f t="shared" si="315"/>
        <v>0</v>
      </c>
      <c r="AE124" s="70">
        <f t="shared" si="316"/>
        <v>0</v>
      </c>
      <c r="AF124" s="70">
        <v>0</v>
      </c>
      <c r="AG124" s="70">
        <v>0</v>
      </c>
      <c r="AH124" s="70">
        <f t="shared" si="329"/>
        <v>361.13</v>
      </c>
      <c r="AI124" s="70">
        <f t="shared" si="330"/>
        <v>42.12</v>
      </c>
      <c r="AJ124" s="70">
        <f t="shared" si="331"/>
        <v>0</v>
      </c>
      <c r="AK124" s="70">
        <f t="shared" si="332"/>
        <v>0</v>
      </c>
      <c r="AL124" s="70">
        <f t="shared" si="333"/>
        <v>0</v>
      </c>
      <c r="AM124" s="70">
        <f t="shared" si="334"/>
        <v>0</v>
      </c>
      <c r="AN124" s="70">
        <f t="shared" si="335"/>
        <v>22.44</v>
      </c>
      <c r="AO124" s="70">
        <f t="shared" si="336"/>
        <v>1.88</v>
      </c>
    </row>
    <row r="125" spans="1:48" ht="20.100000000000001" customHeight="1">
      <c r="A125" s="14">
        <v>18</v>
      </c>
      <c r="B125" s="21" t="s">
        <v>187</v>
      </c>
      <c r="C125" s="16">
        <v>286.68</v>
      </c>
      <c r="D125" s="16">
        <v>20.64</v>
      </c>
      <c r="E125" s="18" t="e">
        <f>C125+D125+#REF!+#REF!</f>
        <v>#REF!</v>
      </c>
      <c r="F125" s="16">
        <v>0</v>
      </c>
      <c r="G125" s="24">
        <v>0</v>
      </c>
      <c r="H125" s="18" t="e">
        <f>F125+G125+#REF!</f>
        <v>#REF!</v>
      </c>
      <c r="I125" s="16">
        <v>0</v>
      </c>
      <c r="J125" s="16">
        <v>0</v>
      </c>
      <c r="K125" s="18">
        <f t="shared" si="303"/>
        <v>0</v>
      </c>
      <c r="L125" s="24">
        <v>23.8</v>
      </c>
      <c r="M125" s="24">
        <v>13.24</v>
      </c>
      <c r="N125" s="18">
        <f t="shared" si="279"/>
        <v>37.04</v>
      </c>
      <c r="O125" s="18">
        <f t="shared" si="344"/>
        <v>310.48</v>
      </c>
      <c r="P125" s="19">
        <f t="shared" si="344"/>
        <v>33.880000000000003</v>
      </c>
      <c r="Q125" s="18">
        <f t="shared" si="260"/>
        <v>344.36</v>
      </c>
      <c r="R125" s="16">
        <f t="shared" si="310"/>
        <v>71.67</v>
      </c>
      <c r="S125" s="16">
        <f t="shared" si="325"/>
        <v>3.1</v>
      </c>
      <c r="T125" s="16">
        <f t="shared" si="305"/>
        <v>0</v>
      </c>
      <c r="U125" s="16">
        <f t="shared" si="326"/>
        <v>0</v>
      </c>
      <c r="V125" s="16">
        <f t="shared" si="306"/>
        <v>0</v>
      </c>
      <c r="W125" s="16">
        <f t="shared" si="327"/>
        <v>0</v>
      </c>
      <c r="X125" s="16">
        <f t="shared" si="307"/>
        <v>5.95</v>
      </c>
      <c r="Y125" s="16">
        <f t="shared" si="328"/>
        <v>1.99</v>
      </c>
      <c r="Z125" s="70">
        <f t="shared" si="311"/>
        <v>50.91</v>
      </c>
      <c r="AA125" s="70">
        <f t="shared" si="312"/>
        <v>1.25</v>
      </c>
      <c r="AB125" s="70">
        <f t="shared" si="313"/>
        <v>0</v>
      </c>
      <c r="AC125" s="70">
        <f t="shared" si="314"/>
        <v>0</v>
      </c>
      <c r="AD125" s="70">
        <f t="shared" si="315"/>
        <v>0</v>
      </c>
      <c r="AE125" s="70">
        <f t="shared" si="316"/>
        <v>0</v>
      </c>
      <c r="AF125" s="70">
        <v>0</v>
      </c>
      <c r="AG125" s="70">
        <v>0</v>
      </c>
      <c r="AH125" s="70">
        <f t="shared" si="329"/>
        <v>122.58</v>
      </c>
      <c r="AI125" s="70">
        <f t="shared" si="330"/>
        <v>4.3499999999999996</v>
      </c>
      <c r="AJ125" s="70">
        <f t="shared" si="331"/>
        <v>0</v>
      </c>
      <c r="AK125" s="70">
        <f t="shared" si="332"/>
        <v>0</v>
      </c>
      <c r="AL125" s="70">
        <f t="shared" si="333"/>
        <v>0</v>
      </c>
      <c r="AM125" s="70">
        <f t="shared" si="334"/>
        <v>0</v>
      </c>
      <c r="AN125" s="70">
        <f t="shared" si="335"/>
        <v>5.95</v>
      </c>
      <c r="AO125" s="70">
        <f t="shared" si="336"/>
        <v>1.99</v>
      </c>
    </row>
    <row r="126" spans="1:48" ht="20.100000000000001" customHeight="1">
      <c r="A126" s="14">
        <v>19</v>
      </c>
      <c r="B126" s="21" t="s">
        <v>102</v>
      </c>
      <c r="C126" s="16">
        <v>168.71</v>
      </c>
      <c r="D126" s="16">
        <v>20</v>
      </c>
      <c r="E126" s="18" t="e">
        <f>C126+D126+#REF!+#REF!</f>
        <v>#REF!</v>
      </c>
      <c r="F126" s="16">
        <v>0</v>
      </c>
      <c r="G126" s="24">
        <v>0</v>
      </c>
      <c r="H126" s="18" t="e">
        <f>F126+G126+#REF!</f>
        <v>#REF!</v>
      </c>
      <c r="I126" s="16">
        <v>19.579999999999998</v>
      </c>
      <c r="J126" s="16">
        <v>0</v>
      </c>
      <c r="K126" s="18">
        <f t="shared" si="303"/>
        <v>19.579999999999998</v>
      </c>
      <c r="L126" s="24">
        <v>20.100000000000001</v>
      </c>
      <c r="M126" s="24">
        <v>5.58</v>
      </c>
      <c r="N126" s="18">
        <f t="shared" si="279"/>
        <v>25.68</v>
      </c>
      <c r="O126" s="18">
        <f t="shared" si="344"/>
        <v>208.39000000000001</v>
      </c>
      <c r="P126" s="19">
        <f t="shared" si="344"/>
        <v>25.58</v>
      </c>
      <c r="Q126" s="18">
        <f t="shared" si="260"/>
        <v>233.97000000000003</v>
      </c>
      <c r="R126" s="16">
        <f t="shared" si="310"/>
        <v>42.18</v>
      </c>
      <c r="S126" s="16">
        <f t="shared" si="325"/>
        <v>3</v>
      </c>
      <c r="T126" s="16">
        <f t="shared" si="305"/>
        <v>0</v>
      </c>
      <c r="U126" s="16">
        <f t="shared" si="326"/>
        <v>0</v>
      </c>
      <c r="V126" s="16">
        <f t="shared" si="306"/>
        <v>4.9000000000000004</v>
      </c>
      <c r="W126" s="16">
        <f t="shared" si="327"/>
        <v>0</v>
      </c>
      <c r="X126" s="16">
        <f t="shared" si="307"/>
        <v>5.03</v>
      </c>
      <c r="Y126" s="16">
        <f t="shared" si="328"/>
        <v>0.84</v>
      </c>
      <c r="Z126" s="70">
        <f t="shared" si="311"/>
        <v>29.96</v>
      </c>
      <c r="AA126" s="70">
        <f t="shared" si="312"/>
        <v>1.21</v>
      </c>
      <c r="AB126" s="70">
        <f t="shared" si="313"/>
        <v>0</v>
      </c>
      <c r="AC126" s="70">
        <f t="shared" si="314"/>
        <v>0</v>
      </c>
      <c r="AD126" s="70">
        <f t="shared" si="315"/>
        <v>3.13</v>
      </c>
      <c r="AE126" s="70">
        <f t="shared" si="316"/>
        <v>0</v>
      </c>
      <c r="AF126" s="70">
        <v>0</v>
      </c>
      <c r="AG126" s="70">
        <v>0</v>
      </c>
      <c r="AH126" s="70">
        <f t="shared" si="329"/>
        <v>72.14</v>
      </c>
      <c r="AI126" s="70">
        <f t="shared" si="330"/>
        <v>4.21</v>
      </c>
      <c r="AJ126" s="70">
        <f t="shared" si="331"/>
        <v>0</v>
      </c>
      <c r="AK126" s="70">
        <f t="shared" si="332"/>
        <v>0</v>
      </c>
      <c r="AL126" s="70">
        <f t="shared" si="333"/>
        <v>8.0300000000000011</v>
      </c>
      <c r="AM126" s="70">
        <f t="shared" si="334"/>
        <v>0</v>
      </c>
      <c r="AN126" s="70">
        <f t="shared" si="335"/>
        <v>5.03</v>
      </c>
      <c r="AO126" s="70">
        <f t="shared" si="336"/>
        <v>0.84</v>
      </c>
    </row>
    <row r="127" spans="1:48" s="5" customFormat="1" ht="20.100000000000001" customHeight="1">
      <c r="A127" s="66"/>
      <c r="B127" s="72" t="s">
        <v>187</v>
      </c>
      <c r="C127" s="68">
        <f>+C125+C126</f>
        <v>455.39</v>
      </c>
      <c r="D127" s="68">
        <f t="shared" ref="D127:AT127" si="345">+D125+D126</f>
        <v>40.64</v>
      </c>
      <c r="E127" s="68" t="e">
        <f t="shared" si="345"/>
        <v>#REF!</v>
      </c>
      <c r="F127" s="68">
        <f t="shared" si="345"/>
        <v>0</v>
      </c>
      <c r="G127" s="68">
        <f t="shared" si="345"/>
        <v>0</v>
      </c>
      <c r="H127" s="68" t="e">
        <f t="shared" si="345"/>
        <v>#REF!</v>
      </c>
      <c r="I127" s="68">
        <f t="shared" si="345"/>
        <v>19.579999999999998</v>
      </c>
      <c r="J127" s="68">
        <f t="shared" si="345"/>
        <v>0</v>
      </c>
      <c r="K127" s="68">
        <f t="shared" si="345"/>
        <v>19.579999999999998</v>
      </c>
      <c r="L127" s="68">
        <f t="shared" si="345"/>
        <v>43.900000000000006</v>
      </c>
      <c r="M127" s="68">
        <f t="shared" si="345"/>
        <v>18.82</v>
      </c>
      <c r="N127" s="68">
        <f t="shared" si="345"/>
        <v>62.72</v>
      </c>
      <c r="O127" s="68">
        <f t="shared" si="345"/>
        <v>518.87</v>
      </c>
      <c r="P127" s="68">
        <f t="shared" si="345"/>
        <v>59.46</v>
      </c>
      <c r="Q127" s="68">
        <f t="shared" si="345"/>
        <v>578.33000000000004</v>
      </c>
      <c r="R127" s="68">
        <f t="shared" si="345"/>
        <v>113.85</v>
      </c>
      <c r="S127" s="68">
        <f t="shared" si="345"/>
        <v>6.1</v>
      </c>
      <c r="T127" s="68">
        <f t="shared" si="345"/>
        <v>0</v>
      </c>
      <c r="U127" s="68">
        <f t="shared" si="345"/>
        <v>0</v>
      </c>
      <c r="V127" s="68">
        <f t="shared" si="345"/>
        <v>4.9000000000000004</v>
      </c>
      <c r="W127" s="68">
        <f t="shared" si="345"/>
        <v>0</v>
      </c>
      <c r="X127" s="68">
        <f t="shared" si="345"/>
        <v>10.98</v>
      </c>
      <c r="Y127" s="68">
        <f t="shared" si="345"/>
        <v>2.83</v>
      </c>
      <c r="Z127" s="68">
        <f t="shared" si="345"/>
        <v>80.87</v>
      </c>
      <c r="AA127" s="68">
        <f t="shared" si="345"/>
        <v>2.46</v>
      </c>
      <c r="AB127" s="68">
        <f t="shared" si="345"/>
        <v>0</v>
      </c>
      <c r="AC127" s="68">
        <f t="shared" si="345"/>
        <v>0</v>
      </c>
      <c r="AD127" s="68">
        <f t="shared" si="345"/>
        <v>3.13</v>
      </c>
      <c r="AE127" s="68">
        <f t="shared" si="345"/>
        <v>0</v>
      </c>
      <c r="AF127" s="68">
        <f t="shared" si="345"/>
        <v>0</v>
      </c>
      <c r="AG127" s="68">
        <f t="shared" si="345"/>
        <v>0</v>
      </c>
      <c r="AH127" s="68">
        <f t="shared" si="345"/>
        <v>194.72</v>
      </c>
      <c r="AI127" s="68">
        <f t="shared" si="345"/>
        <v>8.5599999999999987</v>
      </c>
      <c r="AJ127" s="68">
        <f t="shared" si="345"/>
        <v>0</v>
      </c>
      <c r="AK127" s="68">
        <f t="shared" si="345"/>
        <v>0</v>
      </c>
      <c r="AL127" s="68">
        <f t="shared" si="345"/>
        <v>8.0300000000000011</v>
      </c>
      <c r="AM127" s="68">
        <f t="shared" si="345"/>
        <v>0</v>
      </c>
      <c r="AN127" s="68">
        <f t="shared" si="345"/>
        <v>10.98</v>
      </c>
      <c r="AO127" s="68">
        <f t="shared" si="345"/>
        <v>2.83</v>
      </c>
      <c r="AP127" s="68">
        <f t="shared" si="345"/>
        <v>0</v>
      </c>
      <c r="AQ127" s="68">
        <f t="shared" si="345"/>
        <v>0</v>
      </c>
      <c r="AR127" s="68">
        <f t="shared" si="345"/>
        <v>0</v>
      </c>
      <c r="AS127" s="68">
        <f t="shared" si="345"/>
        <v>0</v>
      </c>
      <c r="AT127" s="68">
        <f t="shared" si="345"/>
        <v>0</v>
      </c>
    </row>
    <row r="128" spans="1:48" ht="20.100000000000001" customHeight="1">
      <c r="A128" s="14">
        <v>20</v>
      </c>
      <c r="B128" s="21" t="s">
        <v>103</v>
      </c>
      <c r="C128" s="16">
        <v>207.56</v>
      </c>
      <c r="D128" s="16">
        <v>33.1</v>
      </c>
      <c r="E128" s="18" t="e">
        <f>C128+D128+#REF!+#REF!</f>
        <v>#REF!</v>
      </c>
      <c r="F128" s="16">
        <v>0</v>
      </c>
      <c r="G128" s="24">
        <v>0</v>
      </c>
      <c r="H128" s="18" t="e">
        <f>F128+G128+#REF!</f>
        <v>#REF!</v>
      </c>
      <c r="I128" s="16">
        <v>11.98</v>
      </c>
      <c r="J128" s="16">
        <v>5.99</v>
      </c>
      <c r="K128" s="18">
        <f t="shared" si="303"/>
        <v>17.97</v>
      </c>
      <c r="L128" s="24">
        <v>23.8</v>
      </c>
      <c r="M128" s="24">
        <v>10.42</v>
      </c>
      <c r="N128" s="18">
        <f t="shared" si="279"/>
        <v>34.22</v>
      </c>
      <c r="O128" s="18">
        <f t="shared" ref="O128:P130" si="346">C128+F128+I128+L128</f>
        <v>243.34</v>
      </c>
      <c r="P128" s="19">
        <f t="shared" si="346"/>
        <v>49.510000000000005</v>
      </c>
      <c r="Q128" s="18">
        <f t="shared" si="260"/>
        <v>292.85000000000002</v>
      </c>
      <c r="R128" s="16">
        <f t="shared" si="310"/>
        <v>51.89</v>
      </c>
      <c r="S128" s="16">
        <f t="shared" si="325"/>
        <v>4.97</v>
      </c>
      <c r="T128" s="16">
        <f t="shared" si="305"/>
        <v>0</v>
      </c>
      <c r="U128" s="16">
        <f t="shared" si="326"/>
        <v>0</v>
      </c>
      <c r="V128" s="16">
        <f t="shared" si="306"/>
        <v>3</v>
      </c>
      <c r="W128" s="16">
        <f t="shared" si="327"/>
        <v>0.9</v>
      </c>
      <c r="X128" s="16">
        <f t="shared" si="307"/>
        <v>5.95</v>
      </c>
      <c r="Y128" s="16">
        <f t="shared" si="328"/>
        <v>1.56</v>
      </c>
      <c r="Z128" s="70">
        <f t="shared" si="311"/>
        <v>36.86</v>
      </c>
      <c r="AA128" s="70">
        <f t="shared" si="312"/>
        <v>2.0099999999999998</v>
      </c>
      <c r="AB128" s="70">
        <f t="shared" si="313"/>
        <v>0</v>
      </c>
      <c r="AC128" s="70">
        <f t="shared" si="314"/>
        <v>0</v>
      </c>
      <c r="AD128" s="70">
        <f t="shared" si="315"/>
        <v>1.92</v>
      </c>
      <c r="AE128" s="70">
        <f t="shared" si="316"/>
        <v>0.3</v>
      </c>
      <c r="AF128" s="70">
        <v>0</v>
      </c>
      <c r="AG128" s="70">
        <v>0</v>
      </c>
      <c r="AH128" s="70">
        <f t="shared" si="329"/>
        <v>88.75</v>
      </c>
      <c r="AI128" s="70">
        <f t="shared" si="330"/>
        <v>6.9799999999999995</v>
      </c>
      <c r="AJ128" s="70">
        <f t="shared" si="331"/>
        <v>0</v>
      </c>
      <c r="AK128" s="70">
        <f t="shared" si="332"/>
        <v>0</v>
      </c>
      <c r="AL128" s="70">
        <f t="shared" si="333"/>
        <v>4.92</v>
      </c>
      <c r="AM128" s="70">
        <f t="shared" si="334"/>
        <v>1.2</v>
      </c>
      <c r="AN128" s="70">
        <f t="shared" si="335"/>
        <v>5.95</v>
      </c>
      <c r="AO128" s="70">
        <f t="shared" si="336"/>
        <v>1.56</v>
      </c>
    </row>
    <row r="129" spans="1:46" ht="20.100000000000001" customHeight="1">
      <c r="A129" s="14">
        <v>21</v>
      </c>
      <c r="B129" s="21" t="s">
        <v>104</v>
      </c>
      <c r="C129" s="16">
        <v>224.44</v>
      </c>
      <c r="D129" s="16">
        <v>50</v>
      </c>
      <c r="E129" s="18" t="e">
        <f>C129+D129+#REF!+#REF!</f>
        <v>#REF!</v>
      </c>
      <c r="F129" s="16">
        <v>0</v>
      </c>
      <c r="G129" s="24">
        <v>0</v>
      </c>
      <c r="H129" s="18" t="e">
        <f>F129+G129+#REF!</f>
        <v>#REF!</v>
      </c>
      <c r="I129" s="16">
        <v>0</v>
      </c>
      <c r="J129" s="16">
        <v>0</v>
      </c>
      <c r="K129" s="18">
        <f t="shared" si="303"/>
        <v>0</v>
      </c>
      <c r="L129" s="24">
        <v>16.690000000000001</v>
      </c>
      <c r="M129" s="24">
        <v>1.39</v>
      </c>
      <c r="N129" s="18">
        <f t="shared" si="279"/>
        <v>18.080000000000002</v>
      </c>
      <c r="O129" s="18">
        <f t="shared" si="346"/>
        <v>241.13</v>
      </c>
      <c r="P129" s="19">
        <f t="shared" si="346"/>
        <v>51.39</v>
      </c>
      <c r="Q129" s="18">
        <f t="shared" si="260"/>
        <v>292.52</v>
      </c>
      <c r="R129" s="16">
        <f t="shared" si="310"/>
        <v>56.11</v>
      </c>
      <c r="S129" s="16">
        <f t="shared" si="325"/>
        <v>7.5</v>
      </c>
      <c r="T129" s="16">
        <f t="shared" si="305"/>
        <v>0</v>
      </c>
      <c r="U129" s="16">
        <f t="shared" si="326"/>
        <v>0</v>
      </c>
      <c r="V129" s="16">
        <f t="shared" si="306"/>
        <v>0</v>
      </c>
      <c r="W129" s="16">
        <f t="shared" si="327"/>
        <v>0</v>
      </c>
      <c r="X129" s="16">
        <f t="shared" si="307"/>
        <v>4.17</v>
      </c>
      <c r="Y129" s="16">
        <f t="shared" si="328"/>
        <v>0.21</v>
      </c>
      <c r="Z129" s="70">
        <f t="shared" si="311"/>
        <v>39.86</v>
      </c>
      <c r="AA129" s="70">
        <f t="shared" si="312"/>
        <v>3.03</v>
      </c>
      <c r="AB129" s="70">
        <f t="shared" si="313"/>
        <v>0</v>
      </c>
      <c r="AC129" s="70">
        <f t="shared" si="314"/>
        <v>0</v>
      </c>
      <c r="AD129" s="70">
        <f t="shared" si="315"/>
        <v>0</v>
      </c>
      <c r="AE129" s="70">
        <f t="shared" si="316"/>
        <v>0</v>
      </c>
      <c r="AF129" s="70">
        <v>0</v>
      </c>
      <c r="AG129" s="70">
        <v>0</v>
      </c>
      <c r="AH129" s="70">
        <f t="shared" si="329"/>
        <v>95.97</v>
      </c>
      <c r="AI129" s="70">
        <f t="shared" si="330"/>
        <v>10.53</v>
      </c>
      <c r="AJ129" s="70">
        <f t="shared" si="331"/>
        <v>0</v>
      </c>
      <c r="AK129" s="70">
        <f t="shared" si="332"/>
        <v>0</v>
      </c>
      <c r="AL129" s="70">
        <f t="shared" si="333"/>
        <v>0</v>
      </c>
      <c r="AM129" s="70">
        <f t="shared" si="334"/>
        <v>0</v>
      </c>
      <c r="AN129" s="70">
        <f t="shared" si="335"/>
        <v>4.17</v>
      </c>
      <c r="AO129" s="70">
        <f t="shared" si="336"/>
        <v>0.21</v>
      </c>
    </row>
    <row r="130" spans="1:46" ht="20.100000000000001" customHeight="1">
      <c r="A130" s="14">
        <v>22</v>
      </c>
      <c r="B130" s="21" t="s">
        <v>105</v>
      </c>
      <c r="C130" s="16">
        <v>308.45</v>
      </c>
      <c r="D130" s="16">
        <v>59.79</v>
      </c>
      <c r="E130" s="18" t="e">
        <f>C130+D130+#REF!+#REF!</f>
        <v>#REF!</v>
      </c>
      <c r="F130" s="16">
        <v>0</v>
      </c>
      <c r="G130" s="24">
        <v>0</v>
      </c>
      <c r="H130" s="18" t="e">
        <f>F130+G130+#REF!</f>
        <v>#REF!</v>
      </c>
      <c r="I130" s="16">
        <v>0</v>
      </c>
      <c r="J130" s="16">
        <v>0</v>
      </c>
      <c r="K130" s="18">
        <f t="shared" si="303"/>
        <v>0</v>
      </c>
      <c r="L130" s="24">
        <v>29.75</v>
      </c>
      <c r="M130" s="24">
        <v>13.94</v>
      </c>
      <c r="N130" s="18">
        <f t="shared" si="279"/>
        <v>43.69</v>
      </c>
      <c r="O130" s="18">
        <f t="shared" si="346"/>
        <v>338.2</v>
      </c>
      <c r="P130" s="19">
        <f t="shared" si="346"/>
        <v>73.73</v>
      </c>
      <c r="Q130" s="18">
        <f t="shared" si="260"/>
        <v>411.93</v>
      </c>
      <c r="R130" s="16">
        <f t="shared" si="310"/>
        <v>77.11</v>
      </c>
      <c r="S130" s="16">
        <f t="shared" si="325"/>
        <v>8.9700000000000006</v>
      </c>
      <c r="T130" s="16">
        <f t="shared" si="305"/>
        <v>0</v>
      </c>
      <c r="U130" s="16">
        <f t="shared" si="326"/>
        <v>0</v>
      </c>
      <c r="V130" s="16">
        <f t="shared" si="306"/>
        <v>0</v>
      </c>
      <c r="W130" s="16">
        <f t="shared" si="327"/>
        <v>0</v>
      </c>
      <c r="X130" s="16">
        <f t="shared" si="307"/>
        <v>7.44</v>
      </c>
      <c r="Y130" s="16">
        <f t="shared" si="328"/>
        <v>2.09</v>
      </c>
      <c r="Z130" s="70">
        <f t="shared" si="311"/>
        <v>54.78</v>
      </c>
      <c r="AA130" s="70">
        <f t="shared" si="312"/>
        <v>3.62</v>
      </c>
      <c r="AB130" s="70">
        <f t="shared" si="313"/>
        <v>0</v>
      </c>
      <c r="AC130" s="70">
        <f t="shared" si="314"/>
        <v>0</v>
      </c>
      <c r="AD130" s="70">
        <f t="shared" si="315"/>
        <v>0</v>
      </c>
      <c r="AE130" s="70">
        <f t="shared" si="316"/>
        <v>0</v>
      </c>
      <c r="AF130" s="70">
        <v>0</v>
      </c>
      <c r="AG130" s="70">
        <v>0</v>
      </c>
      <c r="AH130" s="70">
        <f t="shared" si="329"/>
        <v>131.88999999999999</v>
      </c>
      <c r="AI130" s="70">
        <f t="shared" si="330"/>
        <v>12.59</v>
      </c>
      <c r="AJ130" s="70">
        <f t="shared" si="331"/>
        <v>0</v>
      </c>
      <c r="AK130" s="70">
        <f t="shared" si="332"/>
        <v>0</v>
      </c>
      <c r="AL130" s="70">
        <f t="shared" si="333"/>
        <v>0</v>
      </c>
      <c r="AM130" s="70">
        <f t="shared" si="334"/>
        <v>0</v>
      </c>
      <c r="AN130" s="70">
        <f t="shared" si="335"/>
        <v>7.44</v>
      </c>
      <c r="AO130" s="70">
        <f t="shared" si="336"/>
        <v>2.09</v>
      </c>
    </row>
    <row r="131" spans="1:46" s="5" customFormat="1" ht="20.100000000000001" customHeight="1">
      <c r="A131" s="66"/>
      <c r="B131" s="72" t="s">
        <v>103</v>
      </c>
      <c r="C131" s="68">
        <f>+C128+C129+C130</f>
        <v>740.45</v>
      </c>
      <c r="D131" s="68">
        <f t="shared" ref="D131:O131" si="347">+D128+D129+D130</f>
        <v>142.88999999999999</v>
      </c>
      <c r="E131" s="68" t="e">
        <f t="shared" si="347"/>
        <v>#REF!</v>
      </c>
      <c r="F131" s="68">
        <f t="shared" si="347"/>
        <v>0</v>
      </c>
      <c r="G131" s="68">
        <f t="shared" si="347"/>
        <v>0</v>
      </c>
      <c r="H131" s="68" t="e">
        <f t="shared" si="347"/>
        <v>#REF!</v>
      </c>
      <c r="I131" s="68">
        <f t="shared" si="347"/>
        <v>11.98</v>
      </c>
      <c r="J131" s="68">
        <f t="shared" si="347"/>
        <v>5.99</v>
      </c>
      <c r="K131" s="68">
        <f t="shared" si="347"/>
        <v>17.97</v>
      </c>
      <c r="L131" s="68">
        <f t="shared" si="347"/>
        <v>70.240000000000009</v>
      </c>
      <c r="M131" s="68">
        <f t="shared" si="347"/>
        <v>25.75</v>
      </c>
      <c r="N131" s="68">
        <f t="shared" si="347"/>
        <v>95.99</v>
      </c>
      <c r="O131" s="68">
        <f t="shared" si="347"/>
        <v>822.67000000000007</v>
      </c>
      <c r="P131" s="68">
        <f t="shared" ref="P131" si="348">+P128+P129+P130</f>
        <v>174.63</v>
      </c>
      <c r="Q131" s="68">
        <f t="shared" ref="Q131:AQ131" si="349">+Q128+Q129+Q130</f>
        <v>997.3</v>
      </c>
      <c r="R131" s="68">
        <f t="shared" si="349"/>
        <v>185.11</v>
      </c>
      <c r="S131" s="68">
        <f t="shared" si="349"/>
        <v>21.439999999999998</v>
      </c>
      <c r="T131" s="68">
        <f t="shared" si="349"/>
        <v>0</v>
      </c>
      <c r="U131" s="68">
        <f t="shared" si="349"/>
        <v>0</v>
      </c>
      <c r="V131" s="68">
        <f t="shared" si="349"/>
        <v>3</v>
      </c>
      <c r="W131" s="68">
        <f t="shared" si="349"/>
        <v>0.9</v>
      </c>
      <c r="X131" s="68">
        <f t="shared" si="349"/>
        <v>17.560000000000002</v>
      </c>
      <c r="Y131" s="68">
        <f t="shared" si="349"/>
        <v>3.86</v>
      </c>
      <c r="Z131" s="68">
        <f t="shared" si="349"/>
        <v>131.5</v>
      </c>
      <c r="AA131" s="68">
        <f t="shared" si="349"/>
        <v>8.66</v>
      </c>
      <c r="AB131" s="68">
        <f t="shared" si="349"/>
        <v>0</v>
      </c>
      <c r="AC131" s="68">
        <f t="shared" si="349"/>
        <v>0</v>
      </c>
      <c r="AD131" s="68">
        <f t="shared" si="349"/>
        <v>1.92</v>
      </c>
      <c r="AE131" s="68">
        <f t="shared" si="349"/>
        <v>0.3</v>
      </c>
      <c r="AF131" s="68">
        <f t="shared" si="349"/>
        <v>0</v>
      </c>
      <c r="AG131" s="68">
        <f t="shared" si="349"/>
        <v>0</v>
      </c>
      <c r="AH131" s="68">
        <f t="shared" si="349"/>
        <v>316.61</v>
      </c>
      <c r="AI131" s="68">
        <f t="shared" si="349"/>
        <v>30.099999999999998</v>
      </c>
      <c r="AJ131" s="68">
        <f t="shared" si="349"/>
        <v>0</v>
      </c>
      <c r="AK131" s="68">
        <f t="shared" si="349"/>
        <v>0</v>
      </c>
      <c r="AL131" s="68">
        <f t="shared" si="349"/>
        <v>4.92</v>
      </c>
      <c r="AM131" s="68">
        <f t="shared" si="349"/>
        <v>1.2</v>
      </c>
      <c r="AN131" s="68">
        <f t="shared" si="349"/>
        <v>17.560000000000002</v>
      </c>
      <c r="AO131" s="68">
        <f t="shared" si="349"/>
        <v>3.86</v>
      </c>
      <c r="AP131" s="68">
        <f t="shared" si="349"/>
        <v>0</v>
      </c>
      <c r="AQ131" s="68">
        <f t="shared" si="349"/>
        <v>0</v>
      </c>
    </row>
    <row r="132" spans="1:46" ht="20.100000000000001" customHeight="1">
      <c r="A132" s="14">
        <v>23</v>
      </c>
      <c r="B132" s="21" t="s">
        <v>179</v>
      </c>
      <c r="C132" s="16">
        <v>209.87</v>
      </c>
      <c r="D132" s="16">
        <v>225</v>
      </c>
      <c r="E132" s="18" t="e">
        <f>C132+D132+#REF!+#REF!</f>
        <v>#REF!</v>
      </c>
      <c r="F132" s="16">
        <v>0</v>
      </c>
      <c r="G132" s="24">
        <v>0</v>
      </c>
      <c r="H132" s="18">
        <v>0</v>
      </c>
      <c r="I132" s="16">
        <v>0</v>
      </c>
      <c r="J132" s="16">
        <v>0</v>
      </c>
      <c r="K132" s="18">
        <f t="shared" si="303"/>
        <v>0</v>
      </c>
      <c r="L132" s="24">
        <v>11.9</v>
      </c>
      <c r="M132" s="24">
        <v>86.75</v>
      </c>
      <c r="N132" s="18">
        <f t="shared" si="279"/>
        <v>98.65</v>
      </c>
      <c r="O132" s="18">
        <f t="shared" ref="O132:P134" si="350">C132+F132+I132+L132</f>
        <v>221.77</v>
      </c>
      <c r="P132" s="19">
        <f t="shared" si="350"/>
        <v>311.75</v>
      </c>
      <c r="Q132" s="18">
        <f t="shared" si="260"/>
        <v>533.52</v>
      </c>
      <c r="R132" s="16">
        <f t="shared" si="310"/>
        <v>52.47</v>
      </c>
      <c r="S132" s="16">
        <f t="shared" si="325"/>
        <v>33.75</v>
      </c>
      <c r="T132" s="16">
        <f t="shared" si="305"/>
        <v>0</v>
      </c>
      <c r="U132" s="16">
        <f t="shared" si="326"/>
        <v>0</v>
      </c>
      <c r="V132" s="16">
        <f t="shared" si="306"/>
        <v>0</v>
      </c>
      <c r="W132" s="16">
        <f t="shared" si="327"/>
        <v>0</v>
      </c>
      <c r="X132" s="16">
        <f t="shared" si="307"/>
        <v>2.98</v>
      </c>
      <c r="Y132" s="65">
        <f>ROUND(M132*0.15,2)-0.01</f>
        <v>13</v>
      </c>
      <c r="Z132" s="70">
        <f t="shared" si="311"/>
        <v>37.270000000000003</v>
      </c>
      <c r="AA132" s="70">
        <f t="shared" si="312"/>
        <v>13.64</v>
      </c>
      <c r="AB132" s="70">
        <f t="shared" si="313"/>
        <v>0</v>
      </c>
      <c r="AC132" s="70">
        <f t="shared" si="314"/>
        <v>0</v>
      </c>
      <c r="AD132" s="70">
        <f t="shared" si="315"/>
        <v>0</v>
      </c>
      <c r="AE132" s="70">
        <f t="shared" si="316"/>
        <v>0</v>
      </c>
      <c r="AF132" s="70">
        <v>0</v>
      </c>
      <c r="AG132" s="70">
        <v>0</v>
      </c>
      <c r="AH132" s="70">
        <f t="shared" si="329"/>
        <v>89.740000000000009</v>
      </c>
      <c r="AI132" s="70">
        <f t="shared" si="330"/>
        <v>47.39</v>
      </c>
      <c r="AJ132" s="70">
        <f t="shared" si="331"/>
        <v>0</v>
      </c>
      <c r="AK132" s="70">
        <f t="shared" si="332"/>
        <v>0</v>
      </c>
      <c r="AL132" s="70">
        <f t="shared" si="333"/>
        <v>0</v>
      </c>
      <c r="AM132" s="70">
        <f t="shared" si="334"/>
        <v>0</v>
      </c>
      <c r="AN132" s="70">
        <f t="shared" si="335"/>
        <v>2.98</v>
      </c>
      <c r="AO132" s="70">
        <f t="shared" si="336"/>
        <v>13</v>
      </c>
    </row>
    <row r="133" spans="1:46" ht="20.100000000000001" customHeight="1">
      <c r="A133" s="14">
        <v>24</v>
      </c>
      <c r="B133" s="21" t="s">
        <v>106</v>
      </c>
      <c r="C133" s="16">
        <v>389.71</v>
      </c>
      <c r="D133" s="16">
        <v>50</v>
      </c>
      <c r="E133" s="18" t="e">
        <f>C133+D133+#REF!+#REF!</f>
        <v>#REF!</v>
      </c>
      <c r="F133" s="16">
        <v>0</v>
      </c>
      <c r="G133" s="24">
        <v>0</v>
      </c>
      <c r="H133" s="18" t="e">
        <f>F133+G133+#REF!</f>
        <v>#REF!</v>
      </c>
      <c r="I133" s="16">
        <v>0</v>
      </c>
      <c r="J133" s="16">
        <v>0</v>
      </c>
      <c r="K133" s="18">
        <f t="shared" si="303"/>
        <v>0</v>
      </c>
      <c r="L133" s="24">
        <v>19.399999999999999</v>
      </c>
      <c r="M133" s="24">
        <v>8.26</v>
      </c>
      <c r="N133" s="18">
        <f t="shared" si="279"/>
        <v>27.659999999999997</v>
      </c>
      <c r="O133" s="18">
        <f t="shared" si="350"/>
        <v>409.10999999999996</v>
      </c>
      <c r="P133" s="19">
        <f t="shared" si="350"/>
        <v>58.26</v>
      </c>
      <c r="Q133" s="18">
        <f t="shared" si="260"/>
        <v>467.36999999999995</v>
      </c>
      <c r="R133" s="16">
        <f t="shared" si="310"/>
        <v>97.43</v>
      </c>
      <c r="S133" s="16">
        <f t="shared" si="325"/>
        <v>7.5</v>
      </c>
      <c r="T133" s="16">
        <f t="shared" si="305"/>
        <v>0</v>
      </c>
      <c r="U133" s="16">
        <f t="shared" si="326"/>
        <v>0</v>
      </c>
      <c r="V133" s="16">
        <f t="shared" si="306"/>
        <v>0</v>
      </c>
      <c r="W133" s="16">
        <f t="shared" si="327"/>
        <v>0</v>
      </c>
      <c r="X133" s="16">
        <f t="shared" si="307"/>
        <v>4.8499999999999996</v>
      </c>
      <c r="Y133" s="16">
        <f t="shared" si="328"/>
        <v>1.24</v>
      </c>
      <c r="Z133" s="70">
        <f t="shared" si="311"/>
        <v>69.209999999999994</v>
      </c>
      <c r="AA133" s="70">
        <f t="shared" si="312"/>
        <v>3.03</v>
      </c>
      <c r="AB133" s="70">
        <f t="shared" si="313"/>
        <v>0</v>
      </c>
      <c r="AC133" s="70">
        <f t="shared" si="314"/>
        <v>0</v>
      </c>
      <c r="AD133" s="70">
        <f t="shared" si="315"/>
        <v>0</v>
      </c>
      <c r="AE133" s="70">
        <f t="shared" si="316"/>
        <v>0</v>
      </c>
      <c r="AF133" s="70">
        <v>0</v>
      </c>
      <c r="AG133" s="70">
        <v>0</v>
      </c>
      <c r="AH133" s="70">
        <f t="shared" si="329"/>
        <v>166.64</v>
      </c>
      <c r="AI133" s="70">
        <f t="shared" si="330"/>
        <v>10.53</v>
      </c>
      <c r="AJ133" s="70">
        <f t="shared" si="331"/>
        <v>0</v>
      </c>
      <c r="AK133" s="70">
        <f t="shared" si="332"/>
        <v>0</v>
      </c>
      <c r="AL133" s="70">
        <f t="shared" si="333"/>
        <v>0</v>
      </c>
      <c r="AM133" s="70">
        <f t="shared" si="334"/>
        <v>0</v>
      </c>
      <c r="AN133" s="70">
        <f t="shared" si="335"/>
        <v>4.8499999999999996</v>
      </c>
      <c r="AO133" s="70">
        <f t="shared" si="336"/>
        <v>1.24</v>
      </c>
    </row>
    <row r="134" spans="1:46" ht="20.100000000000001" customHeight="1">
      <c r="A134" s="14">
        <v>25</v>
      </c>
      <c r="B134" s="21" t="s">
        <v>107</v>
      </c>
      <c r="C134" s="16">
        <v>147.55000000000001</v>
      </c>
      <c r="D134" s="16">
        <v>30</v>
      </c>
      <c r="E134" s="18" t="e">
        <f>C134+D134+#REF!+#REF!</f>
        <v>#REF!</v>
      </c>
      <c r="F134" s="16">
        <v>0</v>
      </c>
      <c r="G134" s="24">
        <v>0</v>
      </c>
      <c r="H134" s="18" t="e">
        <f>F134+G134+#REF!</f>
        <v>#REF!</v>
      </c>
      <c r="I134" s="16">
        <v>0</v>
      </c>
      <c r="J134" s="16">
        <v>0</v>
      </c>
      <c r="K134" s="18">
        <f t="shared" si="303"/>
        <v>0</v>
      </c>
      <c r="L134" s="24">
        <v>32.19</v>
      </c>
      <c r="M134" s="24">
        <v>1.24</v>
      </c>
      <c r="N134" s="18">
        <f t="shared" si="279"/>
        <v>33.43</v>
      </c>
      <c r="O134" s="18">
        <f t="shared" si="350"/>
        <v>179.74</v>
      </c>
      <c r="P134" s="19">
        <f t="shared" si="350"/>
        <v>31.24</v>
      </c>
      <c r="Q134" s="18">
        <f t="shared" si="260"/>
        <v>210.98000000000002</v>
      </c>
      <c r="R134" s="16">
        <f t="shared" si="310"/>
        <v>36.89</v>
      </c>
      <c r="S134" s="16">
        <f t="shared" si="325"/>
        <v>4.5</v>
      </c>
      <c r="T134" s="16">
        <f t="shared" si="305"/>
        <v>0</v>
      </c>
      <c r="U134" s="16">
        <f t="shared" si="326"/>
        <v>0</v>
      </c>
      <c r="V134" s="16">
        <f t="shared" si="306"/>
        <v>0</v>
      </c>
      <c r="W134" s="16">
        <f t="shared" si="327"/>
        <v>0</v>
      </c>
      <c r="X134" s="16">
        <f t="shared" si="307"/>
        <v>8.0500000000000007</v>
      </c>
      <c r="Y134" s="16">
        <f t="shared" si="328"/>
        <v>0.19</v>
      </c>
      <c r="Z134" s="70">
        <f t="shared" si="311"/>
        <v>26.2</v>
      </c>
      <c r="AA134" s="70">
        <f t="shared" si="312"/>
        <v>1.82</v>
      </c>
      <c r="AB134" s="70">
        <f t="shared" si="313"/>
        <v>0</v>
      </c>
      <c r="AC134" s="70">
        <f t="shared" si="314"/>
        <v>0</v>
      </c>
      <c r="AD134" s="70">
        <f t="shared" si="315"/>
        <v>0</v>
      </c>
      <c r="AE134" s="70">
        <f t="shared" si="316"/>
        <v>0</v>
      </c>
      <c r="AF134" s="70">
        <v>0</v>
      </c>
      <c r="AG134" s="70">
        <v>0</v>
      </c>
      <c r="AH134" s="70">
        <f t="shared" si="329"/>
        <v>63.09</v>
      </c>
      <c r="AI134" s="70">
        <f t="shared" si="330"/>
        <v>6.32</v>
      </c>
      <c r="AJ134" s="70">
        <f t="shared" si="331"/>
        <v>0</v>
      </c>
      <c r="AK134" s="70">
        <f t="shared" si="332"/>
        <v>0</v>
      </c>
      <c r="AL134" s="70">
        <f t="shared" si="333"/>
        <v>0</v>
      </c>
      <c r="AM134" s="70">
        <f t="shared" si="334"/>
        <v>0</v>
      </c>
      <c r="AN134" s="70">
        <f t="shared" si="335"/>
        <v>8.0500000000000007</v>
      </c>
      <c r="AO134" s="70">
        <f t="shared" si="336"/>
        <v>0.19</v>
      </c>
    </row>
    <row r="135" spans="1:46" s="5" customFormat="1" ht="20.100000000000001" customHeight="1">
      <c r="A135" s="66"/>
      <c r="B135" s="72" t="s">
        <v>106</v>
      </c>
      <c r="C135" s="68">
        <f>+C133+C134</f>
        <v>537.26</v>
      </c>
      <c r="D135" s="68">
        <f t="shared" ref="D135:I135" si="351">+D133+D134</f>
        <v>80</v>
      </c>
      <c r="E135" s="68" t="e">
        <f t="shared" si="351"/>
        <v>#REF!</v>
      </c>
      <c r="F135" s="68">
        <f t="shared" si="351"/>
        <v>0</v>
      </c>
      <c r="G135" s="68">
        <f t="shared" si="351"/>
        <v>0</v>
      </c>
      <c r="H135" s="68" t="e">
        <f t="shared" si="351"/>
        <v>#REF!</v>
      </c>
      <c r="I135" s="68">
        <f t="shared" si="351"/>
        <v>0</v>
      </c>
      <c r="J135" s="68">
        <f t="shared" ref="J135" si="352">+J133+J134</f>
        <v>0</v>
      </c>
      <c r="K135" s="68">
        <f t="shared" ref="K135" si="353">+K133+K134</f>
        <v>0</v>
      </c>
      <c r="L135" s="68">
        <f t="shared" ref="L135" si="354">+L133+L134</f>
        <v>51.589999999999996</v>
      </c>
      <c r="M135" s="68">
        <f t="shared" ref="M135" si="355">+M133+M134</f>
        <v>9.5</v>
      </c>
      <c r="N135" s="68">
        <f t="shared" ref="N135:O135" si="356">+N133+N134</f>
        <v>61.089999999999996</v>
      </c>
      <c r="O135" s="68">
        <f t="shared" si="356"/>
        <v>588.84999999999991</v>
      </c>
      <c r="P135" s="68">
        <f t="shared" ref="P135:AT135" si="357">+P133+P134</f>
        <v>89.5</v>
      </c>
      <c r="Q135" s="68">
        <f t="shared" si="357"/>
        <v>678.34999999999991</v>
      </c>
      <c r="R135" s="68">
        <f t="shared" si="357"/>
        <v>134.32</v>
      </c>
      <c r="S135" s="68">
        <f t="shared" si="357"/>
        <v>12</v>
      </c>
      <c r="T135" s="68">
        <f t="shared" si="357"/>
        <v>0</v>
      </c>
      <c r="U135" s="68">
        <f t="shared" si="357"/>
        <v>0</v>
      </c>
      <c r="V135" s="68">
        <f t="shared" si="357"/>
        <v>0</v>
      </c>
      <c r="W135" s="68">
        <f t="shared" si="357"/>
        <v>0</v>
      </c>
      <c r="X135" s="68">
        <f t="shared" si="357"/>
        <v>12.9</v>
      </c>
      <c r="Y135" s="68">
        <f t="shared" si="357"/>
        <v>1.43</v>
      </c>
      <c r="Z135" s="68">
        <f t="shared" si="357"/>
        <v>95.41</v>
      </c>
      <c r="AA135" s="68">
        <f t="shared" si="357"/>
        <v>4.8499999999999996</v>
      </c>
      <c r="AB135" s="68">
        <f t="shared" si="357"/>
        <v>0</v>
      </c>
      <c r="AC135" s="68">
        <f t="shared" si="357"/>
        <v>0</v>
      </c>
      <c r="AD135" s="68">
        <f t="shared" si="357"/>
        <v>0</v>
      </c>
      <c r="AE135" s="68">
        <f t="shared" si="357"/>
        <v>0</v>
      </c>
      <c r="AF135" s="68">
        <f t="shared" si="357"/>
        <v>0</v>
      </c>
      <c r="AG135" s="68">
        <f t="shared" si="357"/>
        <v>0</v>
      </c>
      <c r="AH135" s="68">
        <f t="shared" si="357"/>
        <v>229.73</v>
      </c>
      <c r="AI135" s="68">
        <f t="shared" si="357"/>
        <v>16.850000000000001</v>
      </c>
      <c r="AJ135" s="68">
        <f t="shared" si="357"/>
        <v>0</v>
      </c>
      <c r="AK135" s="68">
        <f t="shared" si="357"/>
        <v>0</v>
      </c>
      <c r="AL135" s="68">
        <f t="shared" si="357"/>
        <v>0</v>
      </c>
      <c r="AM135" s="68">
        <f t="shared" si="357"/>
        <v>0</v>
      </c>
      <c r="AN135" s="68">
        <f t="shared" si="357"/>
        <v>12.9</v>
      </c>
      <c r="AO135" s="68">
        <f t="shared" si="357"/>
        <v>1.43</v>
      </c>
      <c r="AP135" s="68">
        <f t="shared" si="357"/>
        <v>0</v>
      </c>
      <c r="AQ135" s="68">
        <f t="shared" si="357"/>
        <v>0</v>
      </c>
      <c r="AR135" s="68">
        <f t="shared" si="357"/>
        <v>0</v>
      </c>
      <c r="AS135" s="68">
        <f t="shared" si="357"/>
        <v>0</v>
      </c>
      <c r="AT135" s="68">
        <f t="shared" si="357"/>
        <v>0</v>
      </c>
    </row>
    <row r="136" spans="1:46" ht="20.100000000000001" customHeight="1">
      <c r="A136" s="14">
        <v>26</v>
      </c>
      <c r="B136" s="21" t="s">
        <v>108</v>
      </c>
      <c r="C136" s="16">
        <v>289.88</v>
      </c>
      <c r="D136" s="16">
        <v>30.96</v>
      </c>
      <c r="E136" s="18" t="e">
        <f>C136+D136+#REF!+#REF!</f>
        <v>#REF!</v>
      </c>
      <c r="F136" s="16">
        <v>0</v>
      </c>
      <c r="G136" s="24">
        <v>0</v>
      </c>
      <c r="H136" s="18" t="e">
        <f>F136+G136+#REF!</f>
        <v>#REF!</v>
      </c>
      <c r="I136" s="16">
        <v>0</v>
      </c>
      <c r="J136" s="16">
        <v>0</v>
      </c>
      <c r="K136" s="18">
        <f t="shared" si="303"/>
        <v>0</v>
      </c>
      <c r="L136" s="24">
        <v>41.65</v>
      </c>
      <c r="M136" s="24">
        <v>8.64</v>
      </c>
      <c r="N136" s="18">
        <f t="shared" si="279"/>
        <v>50.29</v>
      </c>
      <c r="O136" s="18">
        <f t="shared" ref="O136:P138" si="358">C136+F136+I136+L136</f>
        <v>331.53</v>
      </c>
      <c r="P136" s="19">
        <f t="shared" si="358"/>
        <v>39.6</v>
      </c>
      <c r="Q136" s="18">
        <f t="shared" si="260"/>
        <v>371.13</v>
      </c>
      <c r="R136" s="16">
        <f t="shared" si="310"/>
        <v>72.47</v>
      </c>
      <c r="S136" s="16">
        <f t="shared" si="325"/>
        <v>4.6399999999999997</v>
      </c>
      <c r="T136" s="16">
        <f t="shared" si="305"/>
        <v>0</v>
      </c>
      <c r="U136" s="16">
        <f t="shared" si="326"/>
        <v>0</v>
      </c>
      <c r="V136" s="16">
        <f t="shared" si="306"/>
        <v>0</v>
      </c>
      <c r="W136" s="16">
        <f t="shared" si="327"/>
        <v>0</v>
      </c>
      <c r="X136" s="16">
        <f t="shared" si="307"/>
        <v>10.41</v>
      </c>
      <c r="Y136" s="16">
        <f t="shared" si="328"/>
        <v>1.3</v>
      </c>
      <c r="Z136" s="70">
        <f t="shared" si="311"/>
        <v>51.48</v>
      </c>
      <c r="AA136" s="70">
        <f t="shared" si="312"/>
        <v>1.88</v>
      </c>
      <c r="AB136" s="70">
        <f t="shared" si="313"/>
        <v>0</v>
      </c>
      <c r="AC136" s="70">
        <f t="shared" si="314"/>
        <v>0</v>
      </c>
      <c r="AD136" s="70">
        <f t="shared" si="315"/>
        <v>0</v>
      </c>
      <c r="AE136" s="70">
        <f t="shared" si="316"/>
        <v>0</v>
      </c>
      <c r="AF136" s="70">
        <v>0</v>
      </c>
      <c r="AG136" s="70">
        <v>0</v>
      </c>
      <c r="AH136" s="70">
        <f t="shared" si="329"/>
        <v>123.94999999999999</v>
      </c>
      <c r="AI136" s="70">
        <f t="shared" si="330"/>
        <v>6.52</v>
      </c>
      <c r="AJ136" s="70">
        <f t="shared" si="331"/>
        <v>0</v>
      </c>
      <c r="AK136" s="70">
        <f t="shared" si="332"/>
        <v>0</v>
      </c>
      <c r="AL136" s="70">
        <f t="shared" si="333"/>
        <v>0</v>
      </c>
      <c r="AM136" s="70">
        <f t="shared" si="334"/>
        <v>0</v>
      </c>
      <c r="AN136" s="70">
        <f t="shared" si="335"/>
        <v>10.41</v>
      </c>
      <c r="AO136" s="70">
        <f t="shared" si="336"/>
        <v>1.3</v>
      </c>
    </row>
    <row r="137" spans="1:46" ht="20.100000000000001" customHeight="1">
      <c r="A137" s="14">
        <v>27</v>
      </c>
      <c r="B137" s="21" t="s">
        <v>109</v>
      </c>
      <c r="C137" s="16">
        <v>490.92</v>
      </c>
      <c r="D137" s="16">
        <v>55.67</v>
      </c>
      <c r="E137" s="18" t="e">
        <f>C137+D137+#REF!+#REF!</f>
        <v>#REF!</v>
      </c>
      <c r="F137" s="16">
        <v>29.25</v>
      </c>
      <c r="G137" s="24">
        <v>50.76</v>
      </c>
      <c r="H137" s="18" t="e">
        <f>F137+G137+#REF!</f>
        <v>#REF!</v>
      </c>
      <c r="I137" s="16">
        <v>41.81</v>
      </c>
      <c r="J137" s="16">
        <v>11.98</v>
      </c>
      <c r="K137" s="18">
        <f t="shared" si="303"/>
        <v>53.790000000000006</v>
      </c>
      <c r="L137" s="24">
        <v>82.25</v>
      </c>
      <c r="M137" s="24">
        <v>14.96</v>
      </c>
      <c r="N137" s="18">
        <f t="shared" si="279"/>
        <v>97.210000000000008</v>
      </c>
      <c r="O137" s="18">
        <f t="shared" si="358"/>
        <v>644.23</v>
      </c>
      <c r="P137" s="19">
        <f t="shared" si="358"/>
        <v>133.37</v>
      </c>
      <c r="Q137" s="18">
        <f t="shared" si="260"/>
        <v>777.6</v>
      </c>
      <c r="R137" s="16">
        <f t="shared" si="310"/>
        <v>122.73</v>
      </c>
      <c r="S137" s="16">
        <f t="shared" si="325"/>
        <v>8.35</v>
      </c>
      <c r="T137" s="16">
        <f t="shared" si="305"/>
        <v>7.31</v>
      </c>
      <c r="U137" s="16">
        <f t="shared" si="326"/>
        <v>7.61</v>
      </c>
      <c r="V137" s="16">
        <f t="shared" si="306"/>
        <v>10.45</v>
      </c>
      <c r="W137" s="16">
        <f t="shared" si="327"/>
        <v>1.8</v>
      </c>
      <c r="X137" s="16">
        <f t="shared" si="307"/>
        <v>20.56</v>
      </c>
      <c r="Y137" s="16">
        <f t="shared" si="328"/>
        <v>2.2400000000000002</v>
      </c>
      <c r="Z137" s="70">
        <f t="shared" si="311"/>
        <v>87.19</v>
      </c>
      <c r="AA137" s="70">
        <f t="shared" si="312"/>
        <v>3.37</v>
      </c>
      <c r="AB137" s="70">
        <f t="shared" si="313"/>
        <v>4.68</v>
      </c>
      <c r="AC137" s="70">
        <f>ROUND(G137*5.08%,2)+0.02</f>
        <v>2.6</v>
      </c>
      <c r="AD137" s="70">
        <f t="shared" si="315"/>
        <v>6.69</v>
      </c>
      <c r="AE137" s="70">
        <f t="shared" si="316"/>
        <v>0.61</v>
      </c>
      <c r="AF137" s="70">
        <v>0</v>
      </c>
      <c r="AG137" s="70">
        <v>0</v>
      </c>
      <c r="AH137" s="70">
        <f t="shared" si="329"/>
        <v>209.92000000000002</v>
      </c>
      <c r="AI137" s="70">
        <f t="shared" si="330"/>
        <v>11.719999999999999</v>
      </c>
      <c r="AJ137" s="70">
        <f t="shared" si="331"/>
        <v>11.989999999999998</v>
      </c>
      <c r="AK137" s="70">
        <f t="shared" si="332"/>
        <v>10.210000000000001</v>
      </c>
      <c r="AL137" s="70">
        <f t="shared" si="333"/>
        <v>17.14</v>
      </c>
      <c r="AM137" s="70">
        <f t="shared" si="334"/>
        <v>2.41</v>
      </c>
      <c r="AN137" s="70">
        <f t="shared" si="335"/>
        <v>20.56</v>
      </c>
      <c r="AO137" s="70">
        <f t="shared" si="336"/>
        <v>2.2400000000000002</v>
      </c>
    </row>
    <row r="138" spans="1:46" ht="20.100000000000001" customHeight="1">
      <c r="A138" s="14">
        <v>28</v>
      </c>
      <c r="B138" s="21" t="s">
        <v>110</v>
      </c>
      <c r="C138" s="16">
        <v>167.76</v>
      </c>
      <c r="D138" s="16">
        <v>10</v>
      </c>
      <c r="E138" s="18" t="e">
        <f>C138+D138+#REF!+#REF!</f>
        <v>#REF!</v>
      </c>
      <c r="F138" s="16">
        <v>35.08</v>
      </c>
      <c r="G138" s="24">
        <v>0</v>
      </c>
      <c r="H138" s="18" t="e">
        <f>F138+G138+#REF!</f>
        <v>#REF!</v>
      </c>
      <c r="I138" s="16">
        <v>0</v>
      </c>
      <c r="J138" s="16">
        <v>0</v>
      </c>
      <c r="K138" s="18">
        <f t="shared" si="303"/>
        <v>0</v>
      </c>
      <c r="L138" s="24">
        <v>63.63</v>
      </c>
      <c r="M138" s="24">
        <v>12.53</v>
      </c>
      <c r="N138" s="18">
        <f t="shared" si="279"/>
        <v>76.16</v>
      </c>
      <c r="O138" s="18">
        <f t="shared" si="358"/>
        <v>266.46999999999997</v>
      </c>
      <c r="P138" s="19">
        <f t="shared" si="358"/>
        <v>22.53</v>
      </c>
      <c r="Q138" s="18">
        <f t="shared" si="260"/>
        <v>289</v>
      </c>
      <c r="R138" s="16">
        <f t="shared" si="310"/>
        <v>41.94</v>
      </c>
      <c r="S138" s="16">
        <f t="shared" si="325"/>
        <v>1.5</v>
      </c>
      <c r="T138" s="16">
        <f t="shared" si="305"/>
        <v>8.77</v>
      </c>
      <c r="U138" s="16">
        <f t="shared" si="326"/>
        <v>0</v>
      </c>
      <c r="V138" s="16">
        <f t="shared" si="306"/>
        <v>0</v>
      </c>
      <c r="W138" s="16">
        <f t="shared" si="327"/>
        <v>0</v>
      </c>
      <c r="X138" s="65">
        <f>ROUND(L138*0.25,2)-0.01</f>
        <v>15.9</v>
      </c>
      <c r="Y138" s="65">
        <f>ROUND(M138*0.15,2)-0.01</f>
        <v>1.8699999999999999</v>
      </c>
      <c r="Z138" s="70">
        <f t="shared" si="311"/>
        <v>29.79</v>
      </c>
      <c r="AA138" s="70">
        <f t="shared" si="312"/>
        <v>0.61</v>
      </c>
      <c r="AB138" s="70">
        <f t="shared" si="313"/>
        <v>5.61</v>
      </c>
      <c r="AC138" s="70">
        <f t="shared" si="314"/>
        <v>0</v>
      </c>
      <c r="AD138" s="70">
        <f t="shared" si="315"/>
        <v>0</v>
      </c>
      <c r="AE138" s="70">
        <f t="shared" si="316"/>
        <v>0</v>
      </c>
      <c r="AF138" s="70">
        <v>0</v>
      </c>
      <c r="AG138" s="70">
        <v>0</v>
      </c>
      <c r="AH138" s="70">
        <f t="shared" si="329"/>
        <v>71.72999999999999</v>
      </c>
      <c r="AI138" s="70">
        <f t="shared" si="330"/>
        <v>2.11</v>
      </c>
      <c r="AJ138" s="70">
        <f t="shared" si="331"/>
        <v>14.379999999999999</v>
      </c>
      <c r="AK138" s="70">
        <f t="shared" si="332"/>
        <v>0</v>
      </c>
      <c r="AL138" s="70">
        <f t="shared" si="333"/>
        <v>0</v>
      </c>
      <c r="AM138" s="70">
        <f t="shared" si="334"/>
        <v>0</v>
      </c>
      <c r="AN138" s="70">
        <f t="shared" si="335"/>
        <v>15.9</v>
      </c>
      <c r="AO138" s="70">
        <f t="shared" si="336"/>
        <v>1.8699999999999999</v>
      </c>
    </row>
    <row r="139" spans="1:46" s="5" customFormat="1" ht="19.5" customHeight="1">
      <c r="A139" s="66"/>
      <c r="B139" s="72" t="s">
        <v>108</v>
      </c>
      <c r="C139" s="68">
        <f>+C136+C137+C138</f>
        <v>948.56</v>
      </c>
      <c r="D139" s="68">
        <f t="shared" ref="D139:M139" si="359">+D136+D137+D138</f>
        <v>96.63</v>
      </c>
      <c r="E139" s="68" t="e">
        <f t="shared" si="359"/>
        <v>#REF!</v>
      </c>
      <c r="F139" s="68">
        <f t="shared" si="359"/>
        <v>64.33</v>
      </c>
      <c r="G139" s="68">
        <f t="shared" si="359"/>
        <v>50.76</v>
      </c>
      <c r="H139" s="68" t="e">
        <f t="shared" si="359"/>
        <v>#REF!</v>
      </c>
      <c r="I139" s="68">
        <f t="shared" si="359"/>
        <v>41.81</v>
      </c>
      <c r="J139" s="68">
        <f t="shared" si="359"/>
        <v>11.98</v>
      </c>
      <c r="K139" s="68">
        <f t="shared" si="359"/>
        <v>53.790000000000006</v>
      </c>
      <c r="L139" s="68">
        <f t="shared" si="359"/>
        <v>187.53</v>
      </c>
      <c r="M139" s="68">
        <f t="shared" si="359"/>
        <v>36.130000000000003</v>
      </c>
      <c r="N139" s="68">
        <f t="shared" ref="N139" si="360">+N136+N137+N138</f>
        <v>223.66</v>
      </c>
      <c r="O139" s="68">
        <f t="shared" ref="O139" si="361">+O136+O137+O138</f>
        <v>1242.23</v>
      </c>
      <c r="P139" s="68">
        <f t="shared" ref="P139" si="362">+P136+P137+P138</f>
        <v>195.5</v>
      </c>
      <c r="Q139" s="68">
        <f t="shared" ref="Q139:AT139" si="363">+Q136+Q137+Q138</f>
        <v>1437.73</v>
      </c>
      <c r="R139" s="68">
        <f t="shared" si="363"/>
        <v>237.14</v>
      </c>
      <c r="S139" s="68">
        <f t="shared" si="363"/>
        <v>14.489999999999998</v>
      </c>
      <c r="T139" s="68">
        <f t="shared" si="363"/>
        <v>16.079999999999998</v>
      </c>
      <c r="U139" s="68">
        <f t="shared" si="363"/>
        <v>7.61</v>
      </c>
      <c r="V139" s="68">
        <f t="shared" si="363"/>
        <v>10.45</v>
      </c>
      <c r="W139" s="68">
        <f t="shared" si="363"/>
        <v>1.8</v>
      </c>
      <c r="X139" s="68">
        <f t="shared" si="363"/>
        <v>46.87</v>
      </c>
      <c r="Y139" s="68">
        <f t="shared" si="363"/>
        <v>5.41</v>
      </c>
      <c r="Z139" s="68">
        <f t="shared" si="363"/>
        <v>168.45999999999998</v>
      </c>
      <c r="AA139" s="68">
        <f t="shared" si="363"/>
        <v>5.86</v>
      </c>
      <c r="AB139" s="68">
        <f t="shared" si="363"/>
        <v>10.29</v>
      </c>
      <c r="AC139" s="68">
        <f t="shared" si="363"/>
        <v>2.6</v>
      </c>
      <c r="AD139" s="68">
        <f t="shared" si="363"/>
        <v>6.69</v>
      </c>
      <c r="AE139" s="68">
        <f t="shared" si="363"/>
        <v>0.61</v>
      </c>
      <c r="AF139" s="68">
        <f t="shared" si="363"/>
        <v>0</v>
      </c>
      <c r="AG139" s="68">
        <f t="shared" si="363"/>
        <v>0</v>
      </c>
      <c r="AH139" s="68">
        <f t="shared" si="363"/>
        <v>405.6</v>
      </c>
      <c r="AI139" s="68">
        <f t="shared" si="363"/>
        <v>20.349999999999998</v>
      </c>
      <c r="AJ139" s="68">
        <f t="shared" si="363"/>
        <v>26.369999999999997</v>
      </c>
      <c r="AK139" s="68">
        <f t="shared" si="363"/>
        <v>10.210000000000001</v>
      </c>
      <c r="AL139" s="68">
        <f t="shared" si="363"/>
        <v>17.14</v>
      </c>
      <c r="AM139" s="68">
        <f t="shared" si="363"/>
        <v>2.41</v>
      </c>
      <c r="AN139" s="68">
        <f t="shared" si="363"/>
        <v>46.87</v>
      </c>
      <c r="AO139" s="68">
        <f t="shared" si="363"/>
        <v>5.41</v>
      </c>
      <c r="AP139" s="68">
        <f t="shared" si="363"/>
        <v>0</v>
      </c>
      <c r="AQ139" s="68">
        <f t="shared" si="363"/>
        <v>0</v>
      </c>
      <c r="AR139" s="68">
        <f t="shared" si="363"/>
        <v>0</v>
      </c>
      <c r="AS139" s="68">
        <f t="shared" si="363"/>
        <v>0</v>
      </c>
      <c r="AT139" s="68">
        <f t="shared" si="363"/>
        <v>0</v>
      </c>
    </row>
    <row r="140" spans="1:46" ht="20.100000000000001" customHeight="1">
      <c r="A140" s="14">
        <v>29</v>
      </c>
      <c r="B140" s="21" t="s">
        <v>111</v>
      </c>
      <c r="C140" s="16">
        <v>660.76</v>
      </c>
      <c r="D140" s="16">
        <v>73.36</v>
      </c>
      <c r="E140" s="18" t="e">
        <f>C140+D140+#REF!+#REF!</f>
        <v>#REF!</v>
      </c>
      <c r="F140" s="16">
        <v>0</v>
      </c>
      <c r="G140" s="24">
        <v>0</v>
      </c>
      <c r="H140" s="18" t="e">
        <f>F140+G140+#REF!</f>
        <v>#REF!</v>
      </c>
      <c r="I140" s="16">
        <v>35.840000000000003</v>
      </c>
      <c r="J140" s="16">
        <v>11.88</v>
      </c>
      <c r="K140" s="18">
        <f t="shared" si="303"/>
        <v>47.720000000000006</v>
      </c>
      <c r="L140" s="24">
        <v>50</v>
      </c>
      <c r="M140" s="24">
        <v>89.17</v>
      </c>
      <c r="N140" s="18">
        <f t="shared" si="279"/>
        <v>139.17000000000002</v>
      </c>
      <c r="O140" s="18">
        <f>C140+F140+I140+L140</f>
        <v>746.6</v>
      </c>
      <c r="P140" s="19">
        <f>D140+G140+J140+M140</f>
        <v>174.41</v>
      </c>
      <c r="Q140" s="18">
        <f t="shared" si="260"/>
        <v>921.01</v>
      </c>
      <c r="R140" s="16">
        <f t="shared" si="310"/>
        <v>165.19</v>
      </c>
      <c r="S140" s="16">
        <f t="shared" si="325"/>
        <v>11</v>
      </c>
      <c r="T140" s="16">
        <f t="shared" si="305"/>
        <v>0</v>
      </c>
      <c r="U140" s="16">
        <f t="shared" si="326"/>
        <v>0</v>
      </c>
      <c r="V140" s="65">
        <f>ROUND(I140*0.25,2)-0.01</f>
        <v>8.9500000000000011</v>
      </c>
      <c r="W140" s="16">
        <f t="shared" si="327"/>
        <v>1.78</v>
      </c>
      <c r="X140" s="16">
        <f t="shared" si="307"/>
        <v>12.5</v>
      </c>
      <c r="Y140" s="16">
        <f t="shared" si="328"/>
        <v>13.38</v>
      </c>
      <c r="Z140" s="70">
        <f>ROUND(C140*17.76%,2)-0.02</f>
        <v>117.33</v>
      </c>
      <c r="AA140" s="70">
        <f t="shared" si="312"/>
        <v>4.45</v>
      </c>
      <c r="AB140" s="70">
        <f t="shared" si="313"/>
        <v>0</v>
      </c>
      <c r="AC140" s="70">
        <f t="shared" si="314"/>
        <v>0</v>
      </c>
      <c r="AD140" s="70">
        <f t="shared" si="315"/>
        <v>5.73</v>
      </c>
      <c r="AE140" s="70">
        <f>ROUND(J140*5.08%,2)+0.01</f>
        <v>0.61</v>
      </c>
      <c r="AF140" s="70">
        <v>0</v>
      </c>
      <c r="AG140" s="70">
        <v>0</v>
      </c>
      <c r="AH140" s="70">
        <f t="shared" si="329"/>
        <v>282.52</v>
      </c>
      <c r="AI140" s="70">
        <f t="shared" si="330"/>
        <v>15.45</v>
      </c>
      <c r="AJ140" s="70">
        <f t="shared" si="331"/>
        <v>0</v>
      </c>
      <c r="AK140" s="70">
        <f t="shared" si="332"/>
        <v>0</v>
      </c>
      <c r="AL140" s="70">
        <f t="shared" si="333"/>
        <v>14.680000000000001</v>
      </c>
      <c r="AM140" s="70">
        <f t="shared" si="334"/>
        <v>2.39</v>
      </c>
      <c r="AN140" s="70">
        <f t="shared" si="335"/>
        <v>12.5</v>
      </c>
      <c r="AO140" s="70">
        <f t="shared" si="336"/>
        <v>13.38</v>
      </c>
    </row>
    <row r="141" spans="1:46" s="30" customFormat="1" ht="20.100000000000001" customHeight="1">
      <c r="A141" s="27"/>
      <c r="B141" s="28" t="s">
        <v>112</v>
      </c>
      <c r="C141" s="29">
        <f>+C140+C139+C135+C132+C131+C127+C124+C123+C116+C115+C114+C113+C110+C109+C105</f>
        <v>10449</v>
      </c>
      <c r="D141" s="29">
        <f t="shared" ref="D141:K141" si="364">+D140+D139+D135+D132+D131+D127+D124+D123+D116+D115+D114+D113+D110+D109+D105</f>
        <v>2181</v>
      </c>
      <c r="E141" s="29" t="e">
        <f t="shared" si="364"/>
        <v>#REF!</v>
      </c>
      <c r="F141" s="29">
        <f t="shared" si="364"/>
        <v>3152</v>
      </c>
      <c r="G141" s="29">
        <f t="shared" si="364"/>
        <v>1148</v>
      </c>
      <c r="H141" s="29" t="e">
        <f t="shared" si="364"/>
        <v>#REF!</v>
      </c>
      <c r="I141" s="29">
        <f t="shared" si="364"/>
        <v>834</v>
      </c>
      <c r="J141" s="29">
        <f t="shared" si="364"/>
        <v>166</v>
      </c>
      <c r="K141" s="29">
        <f t="shared" si="364"/>
        <v>999.99999999999989</v>
      </c>
      <c r="L141" s="29">
        <f>+L140+L139+L135+L132+L131+L127+L124+L123+L116+L115+L114+L113+L110+L109+L105</f>
        <v>1148.9999999999998</v>
      </c>
      <c r="M141" s="29">
        <f t="shared" ref="M141" si="365">+M140+M139+M135+M132+M131+M127+M124+M123+M116+M115+M114+M113+M110+M109+M105</f>
        <v>420.99999999999994</v>
      </c>
      <c r="N141" s="29">
        <f t="shared" ref="N141" si="366">+N140+N139+N135+N132+N131+N127+N124+N123+N116+N115+N114+N113+N110+N109+N105</f>
        <v>1570.0000000000002</v>
      </c>
      <c r="O141" s="29">
        <f t="shared" ref="O141" si="367">+O140+O139+O135+O132+O131+O127+O124+O123+O116+O115+O114+O113+O110+O109+O105</f>
        <v>15583.999999999998</v>
      </c>
      <c r="P141" s="29">
        <f t="shared" ref="P141" si="368">+P140+P139+P135+P132+P131+P127+P124+P123+P116+P115+P114+P113+P110+P109+P105</f>
        <v>3916.0000000000005</v>
      </c>
      <c r="Q141" s="29">
        <f t="shared" ref="Q141:AT141" si="369">+Q140+Q139+Q135+Q132+Q131+Q127+Q124+Q123+Q116+Q115+Q114+Q113+Q110+Q109+Q105</f>
        <v>19500</v>
      </c>
      <c r="R141" s="29">
        <f t="shared" si="369"/>
        <v>2612.2500000000005</v>
      </c>
      <c r="S141" s="29">
        <f t="shared" si="369"/>
        <v>327.14999999999998</v>
      </c>
      <c r="T141" s="29">
        <f t="shared" si="369"/>
        <v>788</v>
      </c>
      <c r="U141" s="29">
        <f t="shared" si="369"/>
        <v>172.20000000000002</v>
      </c>
      <c r="V141" s="29">
        <f t="shared" si="369"/>
        <v>208.49999999999997</v>
      </c>
      <c r="W141" s="29">
        <f t="shared" si="369"/>
        <v>24.900000000000002</v>
      </c>
      <c r="X141" s="29">
        <f t="shared" si="369"/>
        <v>287.24999999999994</v>
      </c>
      <c r="Y141" s="29">
        <f t="shared" si="369"/>
        <v>63.150000000000006</v>
      </c>
      <c r="Z141" s="29">
        <f t="shared" si="369"/>
        <v>1855.6799999999996</v>
      </c>
      <c r="AA141" s="29">
        <f t="shared" si="369"/>
        <v>132.22</v>
      </c>
      <c r="AB141" s="29">
        <f t="shared" si="369"/>
        <v>504.32</v>
      </c>
      <c r="AC141" s="29">
        <f t="shared" si="369"/>
        <v>58.34</v>
      </c>
      <c r="AD141" s="29">
        <f t="shared" si="369"/>
        <v>133.44</v>
      </c>
      <c r="AE141" s="29">
        <f t="shared" si="369"/>
        <v>8.44</v>
      </c>
      <c r="AF141" s="29">
        <f t="shared" si="369"/>
        <v>0</v>
      </c>
      <c r="AG141" s="29">
        <f t="shared" si="369"/>
        <v>0</v>
      </c>
      <c r="AH141" s="29">
        <f t="shared" si="369"/>
        <v>4467.93</v>
      </c>
      <c r="AI141" s="29">
        <f t="shared" si="369"/>
        <v>459.37</v>
      </c>
      <c r="AJ141" s="29">
        <f t="shared" si="369"/>
        <v>1292.3199999999997</v>
      </c>
      <c r="AK141" s="29">
        <f t="shared" si="369"/>
        <v>230.54000000000002</v>
      </c>
      <c r="AL141" s="29">
        <f t="shared" si="369"/>
        <v>341.94</v>
      </c>
      <c r="AM141" s="29">
        <f t="shared" si="369"/>
        <v>33.340000000000003</v>
      </c>
      <c r="AN141" s="29">
        <f t="shared" si="369"/>
        <v>287.24999999999994</v>
      </c>
      <c r="AO141" s="29">
        <f t="shared" si="369"/>
        <v>63.150000000000006</v>
      </c>
      <c r="AP141" s="29">
        <f t="shared" si="369"/>
        <v>0</v>
      </c>
      <c r="AQ141" s="29">
        <f t="shared" si="369"/>
        <v>0</v>
      </c>
      <c r="AR141" s="29">
        <f t="shared" si="369"/>
        <v>5.0843373493975896</v>
      </c>
      <c r="AS141" s="29">
        <f t="shared" si="369"/>
        <v>0</v>
      </c>
      <c r="AT141" s="29">
        <f t="shared" si="369"/>
        <v>0</v>
      </c>
    </row>
    <row r="142" spans="1:46" ht="20.100000000000001" customHeight="1">
      <c r="A142" s="14">
        <v>30</v>
      </c>
      <c r="B142" s="21" t="s">
        <v>113</v>
      </c>
      <c r="C142" s="16">
        <v>4098</v>
      </c>
      <c r="D142" s="16">
        <v>392</v>
      </c>
      <c r="E142" s="18" t="e">
        <f>C142+D142+#REF!+#REF!</f>
        <v>#REF!</v>
      </c>
      <c r="F142" s="16">
        <v>467</v>
      </c>
      <c r="G142" s="24">
        <v>83</v>
      </c>
      <c r="H142" s="18" t="e">
        <f>F142+G142+#REF!</f>
        <v>#REF!</v>
      </c>
      <c r="I142" s="16">
        <v>0</v>
      </c>
      <c r="J142" s="16">
        <v>0</v>
      </c>
      <c r="K142" s="18">
        <f>I142+J142</f>
        <v>0</v>
      </c>
      <c r="L142" s="24">
        <v>402</v>
      </c>
      <c r="M142" s="24">
        <v>58</v>
      </c>
      <c r="N142" s="18">
        <f t="shared" si="279"/>
        <v>460</v>
      </c>
      <c r="O142" s="18">
        <f>C142+F142+I142+L142</f>
        <v>4967</v>
      </c>
      <c r="P142" s="19">
        <f>D142+G142+J142+M142</f>
        <v>533</v>
      </c>
      <c r="Q142" s="18">
        <f t="shared" si="260"/>
        <v>5500</v>
      </c>
      <c r="R142" s="16">
        <f t="shared" ref="R142" si="370">ROUND(C142*0.25,2)</f>
        <v>1024.5</v>
      </c>
      <c r="S142" s="16">
        <f>ROUND(D142*0.15,2)+227.99</f>
        <v>286.79000000000002</v>
      </c>
      <c r="T142" s="16">
        <f t="shared" ref="T142" si="371">ROUND(F142*0.25,2)</f>
        <v>116.75</v>
      </c>
      <c r="U142" s="16">
        <f>ROUND(G142*0.15,2)+28.28</f>
        <v>40.730000000000004</v>
      </c>
      <c r="V142" s="16">
        <f t="shared" ref="V142" si="372">ROUND(I142*0.25,2)</f>
        <v>0</v>
      </c>
      <c r="W142" s="16">
        <f t="shared" si="327"/>
        <v>0</v>
      </c>
      <c r="X142" s="16">
        <f t="shared" ref="X142" si="373">ROUND(L142*0.25,2)</f>
        <v>100.5</v>
      </c>
      <c r="Y142" s="16">
        <f>ROUND(M142*0.15,2)+19.72</f>
        <v>28.419999999999998</v>
      </c>
      <c r="Z142" s="70">
        <v>720</v>
      </c>
      <c r="AA142" s="70">
        <v>33.770000000000003</v>
      </c>
      <c r="AB142" s="70">
        <v>50</v>
      </c>
      <c r="AC142" s="70">
        <v>6.23</v>
      </c>
      <c r="AD142" s="70">
        <f t="shared" ref="AD142:AD175" si="374">ROUND(I142*25%,2)</f>
        <v>0</v>
      </c>
      <c r="AE142" s="70">
        <f t="shared" ref="AE142:AE175" si="375">ROUND(J142*17.85%,2)</f>
        <v>0</v>
      </c>
      <c r="AF142" s="70">
        <v>0</v>
      </c>
      <c r="AG142" s="70">
        <v>0</v>
      </c>
      <c r="AH142" s="70">
        <f t="shared" si="329"/>
        <v>1744.5</v>
      </c>
      <c r="AI142" s="70">
        <f t="shared" si="330"/>
        <v>320.56</v>
      </c>
      <c r="AJ142" s="70">
        <f t="shared" si="331"/>
        <v>166.75</v>
      </c>
      <c r="AK142" s="70">
        <f t="shared" si="332"/>
        <v>46.960000000000008</v>
      </c>
      <c r="AL142" s="70">
        <f t="shared" si="333"/>
        <v>0</v>
      </c>
      <c r="AM142" s="70">
        <f t="shared" si="334"/>
        <v>0</v>
      </c>
      <c r="AN142" s="70">
        <f t="shared" si="335"/>
        <v>100.5</v>
      </c>
      <c r="AO142" s="70">
        <f t="shared" si="336"/>
        <v>28.419999999999998</v>
      </c>
    </row>
    <row r="143" spans="1:46" s="30" customFormat="1" ht="20.100000000000001" customHeight="1">
      <c r="A143" s="27"/>
      <c r="B143" s="28" t="s">
        <v>114</v>
      </c>
      <c r="C143" s="29">
        <f t="shared" ref="C143:Q143" si="376">C142</f>
        <v>4098</v>
      </c>
      <c r="D143" s="29">
        <f t="shared" si="376"/>
        <v>392</v>
      </c>
      <c r="E143" s="29" t="e">
        <f t="shared" si="376"/>
        <v>#REF!</v>
      </c>
      <c r="F143" s="29">
        <f t="shared" si="376"/>
        <v>467</v>
      </c>
      <c r="G143" s="29">
        <f t="shared" si="376"/>
        <v>83</v>
      </c>
      <c r="H143" s="29" t="e">
        <f t="shared" si="376"/>
        <v>#REF!</v>
      </c>
      <c r="I143" s="29">
        <f t="shared" si="376"/>
        <v>0</v>
      </c>
      <c r="J143" s="29">
        <f t="shared" si="376"/>
        <v>0</v>
      </c>
      <c r="K143" s="29">
        <f t="shared" si="376"/>
        <v>0</v>
      </c>
      <c r="L143" s="29">
        <f t="shared" si="376"/>
        <v>402</v>
      </c>
      <c r="M143" s="29">
        <f t="shared" si="376"/>
        <v>58</v>
      </c>
      <c r="N143" s="29">
        <f t="shared" si="376"/>
        <v>460</v>
      </c>
      <c r="O143" s="29">
        <f t="shared" si="376"/>
        <v>4967</v>
      </c>
      <c r="P143" s="29">
        <f t="shared" si="376"/>
        <v>533</v>
      </c>
      <c r="Q143" s="29">
        <f t="shared" si="376"/>
        <v>5500</v>
      </c>
      <c r="R143" s="29">
        <f t="shared" ref="R143:X143" si="377">R142</f>
        <v>1024.5</v>
      </c>
      <c r="S143" s="29">
        <f t="shared" si="377"/>
        <v>286.79000000000002</v>
      </c>
      <c r="T143" s="29">
        <f t="shared" ref="T143:U143" si="378">T142</f>
        <v>116.75</v>
      </c>
      <c r="U143" s="29">
        <f t="shared" si="378"/>
        <v>40.730000000000004</v>
      </c>
      <c r="V143" s="29">
        <f t="shared" si="377"/>
        <v>0</v>
      </c>
      <c r="W143" s="29">
        <f t="shared" ref="W143" si="379">W142</f>
        <v>0</v>
      </c>
      <c r="X143" s="29">
        <f t="shared" si="377"/>
        <v>100.5</v>
      </c>
      <c r="Y143" s="29">
        <f t="shared" ref="Y143:AS143" si="380">Y142</f>
        <v>28.419999999999998</v>
      </c>
      <c r="Z143" s="29">
        <f t="shared" si="380"/>
        <v>720</v>
      </c>
      <c r="AA143" s="29">
        <f t="shared" si="380"/>
        <v>33.770000000000003</v>
      </c>
      <c r="AB143" s="29">
        <f t="shared" si="380"/>
        <v>50</v>
      </c>
      <c r="AC143" s="29">
        <f t="shared" si="380"/>
        <v>6.23</v>
      </c>
      <c r="AD143" s="29">
        <f t="shared" si="380"/>
        <v>0</v>
      </c>
      <c r="AE143" s="29">
        <f t="shared" si="380"/>
        <v>0</v>
      </c>
      <c r="AF143" s="29">
        <f t="shared" si="380"/>
        <v>0</v>
      </c>
      <c r="AG143" s="29">
        <f t="shared" si="380"/>
        <v>0</v>
      </c>
      <c r="AH143" s="29">
        <f t="shared" si="380"/>
        <v>1744.5</v>
      </c>
      <c r="AI143" s="29">
        <f t="shared" si="380"/>
        <v>320.56</v>
      </c>
      <c r="AJ143" s="29">
        <f t="shared" si="380"/>
        <v>166.75</v>
      </c>
      <c r="AK143" s="29">
        <f t="shared" si="380"/>
        <v>46.960000000000008</v>
      </c>
      <c r="AL143" s="29">
        <f t="shared" si="380"/>
        <v>0</v>
      </c>
      <c r="AM143" s="29">
        <f t="shared" si="380"/>
        <v>0</v>
      </c>
      <c r="AN143" s="29">
        <f t="shared" si="380"/>
        <v>100.5</v>
      </c>
      <c r="AO143" s="29">
        <f t="shared" si="380"/>
        <v>28.419999999999998</v>
      </c>
      <c r="AP143" s="29">
        <f t="shared" si="380"/>
        <v>0</v>
      </c>
      <c r="AQ143" s="29">
        <f t="shared" si="380"/>
        <v>0</v>
      </c>
      <c r="AR143" s="29">
        <f t="shared" si="380"/>
        <v>0</v>
      </c>
      <c r="AS143" s="29">
        <f t="shared" si="380"/>
        <v>0</v>
      </c>
    </row>
    <row r="144" spans="1:46" ht="20.100000000000001" customHeight="1">
      <c r="A144" s="14">
        <v>1</v>
      </c>
      <c r="B144" s="15" t="s">
        <v>115</v>
      </c>
      <c r="C144" s="16">
        <v>1240</v>
      </c>
      <c r="D144" s="16">
        <v>240</v>
      </c>
      <c r="E144" s="18" t="e">
        <f>C144+D144+#REF!+#REF!</f>
        <v>#REF!</v>
      </c>
      <c r="F144" s="16">
        <v>0</v>
      </c>
      <c r="G144" s="24">
        <v>0</v>
      </c>
      <c r="H144" s="18" t="e">
        <f>F144+G144+#REF!</f>
        <v>#REF!</v>
      </c>
      <c r="I144" s="16">
        <v>60</v>
      </c>
      <c r="J144" s="16">
        <v>30</v>
      </c>
      <c r="K144" s="18">
        <f t="shared" ref="K144:K157" si="381">I144+J144</f>
        <v>90</v>
      </c>
      <c r="L144" s="24">
        <v>125</v>
      </c>
      <c r="M144" s="24">
        <v>25</v>
      </c>
      <c r="N144" s="18">
        <f t="shared" si="279"/>
        <v>150</v>
      </c>
      <c r="O144" s="18">
        <f>C144+F144+I144+L144</f>
        <v>1425</v>
      </c>
      <c r="P144" s="19">
        <f>D144+G144+J144+M144</f>
        <v>295</v>
      </c>
      <c r="Q144" s="18">
        <f t="shared" si="260"/>
        <v>1720</v>
      </c>
      <c r="R144" s="16">
        <f t="shared" ref="R144" si="382">ROUND(C144*0.25,2)</f>
        <v>310</v>
      </c>
      <c r="S144" s="16">
        <f t="shared" si="325"/>
        <v>36</v>
      </c>
      <c r="T144" s="16">
        <f t="shared" ref="T144:T157" si="383">ROUND(F144*0.25,2)</f>
        <v>0</v>
      </c>
      <c r="U144" s="16">
        <f t="shared" si="326"/>
        <v>0</v>
      </c>
      <c r="V144" s="16">
        <f t="shared" ref="V144:V157" si="384">ROUND(I144*0.25,2)</f>
        <v>15</v>
      </c>
      <c r="W144" s="16">
        <f t="shared" si="327"/>
        <v>4.5</v>
      </c>
      <c r="X144" s="16">
        <f t="shared" ref="X144:X157" si="385">ROUND(L144*0.25,2)</f>
        <v>31.25</v>
      </c>
      <c r="Y144" s="16">
        <f t="shared" si="328"/>
        <v>3.75</v>
      </c>
      <c r="Z144" s="70">
        <f>ROUND(C144*17.32%,2)</f>
        <v>214.77</v>
      </c>
      <c r="AA144" s="70">
        <f>ROUND(D144*4.59%,2)</f>
        <v>11.02</v>
      </c>
      <c r="AB144" s="70">
        <f>ROUND(F144*3.57%,2)</f>
        <v>0</v>
      </c>
      <c r="AC144" s="70">
        <f>ROUND(G144*3.85%,2)</f>
        <v>0</v>
      </c>
      <c r="AD144" s="70">
        <f>ROUND(I144*16%,2)</f>
        <v>9.6</v>
      </c>
      <c r="AE144" s="70">
        <f>ROUND(J144*3.85%,2)-0.01</f>
        <v>1.1499999999999999</v>
      </c>
      <c r="AF144" s="70">
        <v>0</v>
      </c>
      <c r="AG144" s="70">
        <v>0</v>
      </c>
      <c r="AH144" s="70">
        <f t="shared" si="329"/>
        <v>524.77</v>
      </c>
      <c r="AI144" s="70">
        <f t="shared" si="330"/>
        <v>47.019999999999996</v>
      </c>
      <c r="AJ144" s="70">
        <f t="shared" si="331"/>
        <v>0</v>
      </c>
      <c r="AK144" s="70">
        <f t="shared" si="332"/>
        <v>0</v>
      </c>
      <c r="AL144" s="70">
        <f t="shared" si="333"/>
        <v>24.6</v>
      </c>
      <c r="AM144" s="70">
        <f t="shared" si="334"/>
        <v>5.65</v>
      </c>
      <c r="AN144" s="70">
        <f t="shared" si="335"/>
        <v>31.25</v>
      </c>
      <c r="AO144" s="70">
        <f t="shared" si="336"/>
        <v>3.75</v>
      </c>
    </row>
    <row r="145" spans="1:50" ht="20.100000000000001" customHeight="1">
      <c r="A145" s="14">
        <v>2</v>
      </c>
      <c r="B145" s="15" t="s">
        <v>116</v>
      </c>
      <c r="C145" s="16">
        <v>250</v>
      </c>
      <c r="D145" s="16">
        <v>0</v>
      </c>
      <c r="E145" s="18" t="e">
        <f>C145+D145+#REF!+#REF!</f>
        <v>#REF!</v>
      </c>
      <c r="F145" s="16">
        <v>0</v>
      </c>
      <c r="G145" s="24">
        <v>0</v>
      </c>
      <c r="H145" s="18" t="e">
        <f>F145+G145+#REF!</f>
        <v>#REF!</v>
      </c>
      <c r="I145" s="16">
        <v>0</v>
      </c>
      <c r="J145" s="16">
        <v>0</v>
      </c>
      <c r="K145" s="18">
        <f t="shared" si="381"/>
        <v>0</v>
      </c>
      <c r="L145" s="24">
        <v>0</v>
      </c>
      <c r="M145" s="24">
        <v>0</v>
      </c>
      <c r="N145" s="18">
        <f t="shared" si="279"/>
        <v>0</v>
      </c>
      <c r="O145" s="18">
        <f>C145+F145+I145+L145</f>
        <v>250</v>
      </c>
      <c r="P145" s="19">
        <f>D145+G145+J145+M145</f>
        <v>0</v>
      </c>
      <c r="Q145" s="18">
        <f t="shared" si="260"/>
        <v>250</v>
      </c>
      <c r="R145" s="16">
        <f t="shared" ref="R145:R157" si="386">ROUND(C145*0.25,2)</f>
        <v>62.5</v>
      </c>
      <c r="S145" s="16">
        <f t="shared" si="325"/>
        <v>0</v>
      </c>
      <c r="T145" s="16">
        <f t="shared" si="383"/>
        <v>0</v>
      </c>
      <c r="U145" s="16">
        <f t="shared" si="326"/>
        <v>0</v>
      </c>
      <c r="V145" s="16">
        <f t="shared" si="384"/>
        <v>0</v>
      </c>
      <c r="W145" s="16">
        <f t="shared" si="327"/>
        <v>0</v>
      </c>
      <c r="X145" s="16">
        <f t="shared" si="385"/>
        <v>0</v>
      </c>
      <c r="Y145" s="16">
        <f t="shared" si="328"/>
        <v>0</v>
      </c>
      <c r="Z145" s="70">
        <f t="shared" ref="Z145:Z157" si="387">ROUND(C145*17.32%,2)+0.01+0.01</f>
        <v>43.319999999999993</v>
      </c>
      <c r="AA145" s="70">
        <f t="shared" ref="AA145:AA157" si="388">ROUND(D145*4.59%,2)</f>
        <v>0</v>
      </c>
      <c r="AB145" s="70">
        <f t="shared" ref="AB145:AB157" si="389">ROUND(F145*3.57%,2)</f>
        <v>0</v>
      </c>
      <c r="AC145" s="70">
        <f t="shared" ref="AC145:AC157" si="390">ROUND(G145*3.85%,2)</f>
        <v>0</v>
      </c>
      <c r="AD145" s="70">
        <f t="shared" ref="AD145:AD157" si="391">ROUND(I145*16%,2)</f>
        <v>0</v>
      </c>
      <c r="AE145" s="70">
        <f t="shared" ref="AE145:AE157" si="392">ROUND(J145*3.85%,2)</f>
        <v>0</v>
      </c>
      <c r="AF145" s="70">
        <v>0</v>
      </c>
      <c r="AG145" s="70">
        <v>0</v>
      </c>
      <c r="AH145" s="70">
        <f t="shared" si="329"/>
        <v>105.82</v>
      </c>
      <c r="AI145" s="70">
        <f t="shared" si="330"/>
        <v>0</v>
      </c>
      <c r="AJ145" s="70">
        <f t="shared" si="331"/>
        <v>0</v>
      </c>
      <c r="AK145" s="70">
        <f t="shared" si="332"/>
        <v>0</v>
      </c>
      <c r="AL145" s="70">
        <f t="shared" si="333"/>
        <v>0</v>
      </c>
      <c r="AM145" s="70">
        <f t="shared" si="334"/>
        <v>0</v>
      </c>
      <c r="AN145" s="70">
        <f t="shared" si="335"/>
        <v>0</v>
      </c>
      <c r="AO145" s="70">
        <f t="shared" si="336"/>
        <v>0</v>
      </c>
    </row>
    <row r="146" spans="1:50" s="5" customFormat="1" ht="20.100000000000001" customHeight="1">
      <c r="A146" s="66"/>
      <c r="B146" s="67" t="s">
        <v>115</v>
      </c>
      <c r="C146" s="68">
        <f>+C144+C145</f>
        <v>1490</v>
      </c>
      <c r="D146" s="68">
        <f t="shared" ref="D146:AT146" si="393">+D144+D145</f>
        <v>240</v>
      </c>
      <c r="E146" s="68" t="e">
        <f t="shared" si="393"/>
        <v>#REF!</v>
      </c>
      <c r="F146" s="68">
        <f t="shared" si="393"/>
        <v>0</v>
      </c>
      <c r="G146" s="68">
        <f t="shared" si="393"/>
        <v>0</v>
      </c>
      <c r="H146" s="68" t="e">
        <f t="shared" si="393"/>
        <v>#REF!</v>
      </c>
      <c r="I146" s="68">
        <f t="shared" si="393"/>
        <v>60</v>
      </c>
      <c r="J146" s="68">
        <f t="shared" si="393"/>
        <v>30</v>
      </c>
      <c r="K146" s="68">
        <f t="shared" si="393"/>
        <v>90</v>
      </c>
      <c r="L146" s="68">
        <f t="shared" si="393"/>
        <v>125</v>
      </c>
      <c r="M146" s="68">
        <f t="shared" si="393"/>
        <v>25</v>
      </c>
      <c r="N146" s="68">
        <f t="shared" si="393"/>
        <v>150</v>
      </c>
      <c r="O146" s="68">
        <f t="shared" si="393"/>
        <v>1675</v>
      </c>
      <c r="P146" s="68">
        <f t="shared" si="393"/>
        <v>295</v>
      </c>
      <c r="Q146" s="68">
        <f t="shared" si="393"/>
        <v>1970</v>
      </c>
      <c r="R146" s="68">
        <f t="shared" si="393"/>
        <v>372.5</v>
      </c>
      <c r="S146" s="68">
        <f t="shared" si="393"/>
        <v>36</v>
      </c>
      <c r="T146" s="68">
        <f t="shared" si="393"/>
        <v>0</v>
      </c>
      <c r="U146" s="68">
        <f t="shared" si="393"/>
        <v>0</v>
      </c>
      <c r="V146" s="68">
        <f t="shared" si="393"/>
        <v>15</v>
      </c>
      <c r="W146" s="68">
        <f t="shared" si="393"/>
        <v>4.5</v>
      </c>
      <c r="X146" s="68">
        <f t="shared" si="393"/>
        <v>31.25</v>
      </c>
      <c r="Y146" s="68">
        <f t="shared" si="393"/>
        <v>3.75</v>
      </c>
      <c r="Z146" s="68">
        <f t="shared" si="393"/>
        <v>258.09000000000003</v>
      </c>
      <c r="AA146" s="68">
        <f t="shared" si="393"/>
        <v>11.02</v>
      </c>
      <c r="AB146" s="68">
        <f t="shared" si="393"/>
        <v>0</v>
      </c>
      <c r="AC146" s="68">
        <f t="shared" si="393"/>
        <v>0</v>
      </c>
      <c r="AD146" s="68">
        <f t="shared" si="393"/>
        <v>9.6</v>
      </c>
      <c r="AE146" s="68">
        <f t="shared" si="393"/>
        <v>1.1499999999999999</v>
      </c>
      <c r="AF146" s="68">
        <f t="shared" si="393"/>
        <v>0</v>
      </c>
      <c r="AG146" s="68">
        <f t="shared" si="393"/>
        <v>0</v>
      </c>
      <c r="AH146" s="68">
        <f t="shared" si="393"/>
        <v>630.58999999999992</v>
      </c>
      <c r="AI146" s="68">
        <f t="shared" si="393"/>
        <v>47.019999999999996</v>
      </c>
      <c r="AJ146" s="68">
        <f t="shared" si="393"/>
        <v>0</v>
      </c>
      <c r="AK146" s="68">
        <f t="shared" si="393"/>
        <v>0</v>
      </c>
      <c r="AL146" s="68">
        <f t="shared" si="393"/>
        <v>24.6</v>
      </c>
      <c r="AM146" s="68">
        <f t="shared" si="393"/>
        <v>5.65</v>
      </c>
      <c r="AN146" s="68">
        <f t="shared" si="393"/>
        <v>31.25</v>
      </c>
      <c r="AO146" s="68">
        <f t="shared" si="393"/>
        <v>3.75</v>
      </c>
      <c r="AP146" s="68">
        <f t="shared" si="393"/>
        <v>0</v>
      </c>
      <c r="AQ146" s="68">
        <f t="shared" si="393"/>
        <v>0</v>
      </c>
      <c r="AR146" s="68">
        <f t="shared" si="393"/>
        <v>0</v>
      </c>
      <c r="AS146" s="68">
        <f t="shared" si="393"/>
        <v>0</v>
      </c>
      <c r="AT146" s="68">
        <f t="shared" si="393"/>
        <v>0</v>
      </c>
    </row>
    <row r="147" spans="1:50" ht="20.100000000000001" customHeight="1">
      <c r="A147" s="14">
        <v>3</v>
      </c>
      <c r="B147" s="15" t="s">
        <v>117</v>
      </c>
      <c r="C147" s="16">
        <v>880</v>
      </c>
      <c r="D147" s="16">
        <v>240</v>
      </c>
      <c r="E147" s="18" t="e">
        <f>C147+D147+#REF!+#REF!</f>
        <v>#REF!</v>
      </c>
      <c r="F147" s="16">
        <v>100</v>
      </c>
      <c r="G147" s="24">
        <v>50</v>
      </c>
      <c r="H147" s="18" t="e">
        <f>F147+G147+#REF!</f>
        <v>#REF!</v>
      </c>
      <c r="I147" s="16">
        <v>45</v>
      </c>
      <c r="J147" s="16">
        <v>25</v>
      </c>
      <c r="K147" s="18">
        <f t="shared" si="381"/>
        <v>70</v>
      </c>
      <c r="L147" s="24">
        <v>105</v>
      </c>
      <c r="M147" s="24">
        <v>30</v>
      </c>
      <c r="N147" s="18">
        <f t="shared" si="279"/>
        <v>135</v>
      </c>
      <c r="O147" s="18">
        <f t="shared" ref="O147:P152" si="394">C147+F147+I147+L147</f>
        <v>1130</v>
      </c>
      <c r="P147" s="19">
        <f t="shared" si="394"/>
        <v>345</v>
      </c>
      <c r="Q147" s="18">
        <f t="shared" si="260"/>
        <v>1475</v>
      </c>
      <c r="R147" s="16">
        <f t="shared" si="386"/>
        <v>220</v>
      </c>
      <c r="S147" s="16">
        <f t="shared" si="325"/>
        <v>36</v>
      </c>
      <c r="T147" s="16">
        <f t="shared" si="383"/>
        <v>25</v>
      </c>
      <c r="U147" s="16">
        <f t="shared" si="326"/>
        <v>7.5</v>
      </c>
      <c r="V147" s="16">
        <f t="shared" si="384"/>
        <v>11.25</v>
      </c>
      <c r="W147" s="16">
        <f t="shared" si="327"/>
        <v>3.75</v>
      </c>
      <c r="X147" s="16">
        <f t="shared" si="385"/>
        <v>26.25</v>
      </c>
      <c r="Y147" s="16">
        <f t="shared" si="328"/>
        <v>4.5</v>
      </c>
      <c r="Z147" s="70">
        <f>ROUND(C147*17.32%,2)</f>
        <v>152.41999999999999</v>
      </c>
      <c r="AA147" s="70">
        <f t="shared" si="388"/>
        <v>11.02</v>
      </c>
      <c r="AB147" s="70">
        <f t="shared" si="389"/>
        <v>3.57</v>
      </c>
      <c r="AC147" s="70">
        <f>ROUND(G147*3.85%,2)-0.01</f>
        <v>1.92</v>
      </c>
      <c r="AD147" s="70">
        <f t="shared" si="391"/>
        <v>7.2</v>
      </c>
      <c r="AE147" s="70">
        <f>ROUND(J147*3.85%,2)-0.01</f>
        <v>0.95</v>
      </c>
      <c r="AF147" s="70">
        <v>0</v>
      </c>
      <c r="AG147" s="70">
        <v>0</v>
      </c>
      <c r="AH147" s="70">
        <f t="shared" si="329"/>
        <v>372.41999999999996</v>
      </c>
      <c r="AI147" s="70">
        <f t="shared" si="330"/>
        <v>47.019999999999996</v>
      </c>
      <c r="AJ147" s="70">
        <f t="shared" si="331"/>
        <v>28.57</v>
      </c>
      <c r="AK147" s="70">
        <f t="shared" si="332"/>
        <v>9.42</v>
      </c>
      <c r="AL147" s="70">
        <f t="shared" si="333"/>
        <v>18.45</v>
      </c>
      <c r="AM147" s="70">
        <f t="shared" si="334"/>
        <v>4.7</v>
      </c>
      <c r="AN147" s="70">
        <f t="shared" si="335"/>
        <v>26.25</v>
      </c>
      <c r="AO147" s="70">
        <f t="shared" si="336"/>
        <v>4.5</v>
      </c>
    </row>
    <row r="148" spans="1:50" ht="20.100000000000001" customHeight="1">
      <c r="A148" s="14">
        <v>4</v>
      </c>
      <c r="B148" s="15" t="s">
        <v>118</v>
      </c>
      <c r="C148" s="16">
        <v>1260</v>
      </c>
      <c r="D148" s="16">
        <v>345</v>
      </c>
      <c r="E148" s="18" t="e">
        <f>C148+D148+#REF!+#REF!</f>
        <v>#REF!</v>
      </c>
      <c r="F148" s="16">
        <v>50</v>
      </c>
      <c r="G148" s="24">
        <v>25</v>
      </c>
      <c r="H148" s="18" t="e">
        <f>F148+G148+#REF!</f>
        <v>#REF!</v>
      </c>
      <c r="I148" s="16">
        <v>55</v>
      </c>
      <c r="J148" s="16">
        <v>35</v>
      </c>
      <c r="K148" s="18">
        <f t="shared" si="381"/>
        <v>90</v>
      </c>
      <c r="L148" s="24">
        <v>115</v>
      </c>
      <c r="M148" s="24">
        <v>55</v>
      </c>
      <c r="N148" s="18">
        <f t="shared" si="279"/>
        <v>170</v>
      </c>
      <c r="O148" s="18">
        <f t="shared" si="394"/>
        <v>1480</v>
      </c>
      <c r="P148" s="19">
        <f t="shared" si="394"/>
        <v>460</v>
      </c>
      <c r="Q148" s="18">
        <f t="shared" si="260"/>
        <v>1940</v>
      </c>
      <c r="R148" s="16">
        <f t="shared" si="386"/>
        <v>315</v>
      </c>
      <c r="S148" s="16">
        <f t="shared" si="325"/>
        <v>51.75</v>
      </c>
      <c r="T148" s="16">
        <f t="shared" si="383"/>
        <v>12.5</v>
      </c>
      <c r="U148" s="16">
        <f t="shared" si="326"/>
        <v>3.75</v>
      </c>
      <c r="V148" s="16">
        <f t="shared" si="384"/>
        <v>13.75</v>
      </c>
      <c r="W148" s="16">
        <f t="shared" si="327"/>
        <v>5.25</v>
      </c>
      <c r="X148" s="16">
        <f t="shared" si="385"/>
        <v>28.75</v>
      </c>
      <c r="Y148" s="16">
        <f t="shared" si="328"/>
        <v>8.25</v>
      </c>
      <c r="Z148" s="70">
        <f t="shared" si="387"/>
        <v>218.24999999999997</v>
      </c>
      <c r="AA148" s="70">
        <f t="shared" si="388"/>
        <v>15.84</v>
      </c>
      <c r="AB148" s="70">
        <f t="shared" si="389"/>
        <v>1.79</v>
      </c>
      <c r="AC148" s="70">
        <f t="shared" si="390"/>
        <v>0.96</v>
      </c>
      <c r="AD148" s="70">
        <f t="shared" si="391"/>
        <v>8.8000000000000007</v>
      </c>
      <c r="AE148" s="70">
        <f t="shared" si="392"/>
        <v>1.35</v>
      </c>
      <c r="AF148" s="70">
        <v>0</v>
      </c>
      <c r="AG148" s="70">
        <v>0</v>
      </c>
      <c r="AH148" s="70">
        <f t="shared" si="329"/>
        <v>533.25</v>
      </c>
      <c r="AI148" s="70">
        <f t="shared" si="330"/>
        <v>67.59</v>
      </c>
      <c r="AJ148" s="70">
        <f t="shared" si="331"/>
        <v>14.29</v>
      </c>
      <c r="AK148" s="70">
        <f t="shared" si="332"/>
        <v>4.71</v>
      </c>
      <c r="AL148" s="70">
        <f t="shared" si="333"/>
        <v>22.55</v>
      </c>
      <c r="AM148" s="70">
        <f t="shared" si="334"/>
        <v>6.6</v>
      </c>
      <c r="AN148" s="70">
        <f t="shared" si="335"/>
        <v>28.75</v>
      </c>
      <c r="AO148" s="70">
        <f t="shared" si="336"/>
        <v>8.25</v>
      </c>
    </row>
    <row r="149" spans="1:50" ht="20.100000000000001" customHeight="1">
      <c r="A149" s="14">
        <v>5</v>
      </c>
      <c r="B149" s="15" t="s">
        <v>119</v>
      </c>
      <c r="C149" s="16">
        <v>2495</v>
      </c>
      <c r="D149" s="16">
        <v>275</v>
      </c>
      <c r="E149" s="18" t="e">
        <f>C149+D149+#REF!+#REF!</f>
        <v>#REF!</v>
      </c>
      <c r="F149" s="16">
        <v>20</v>
      </c>
      <c r="G149" s="24">
        <v>10</v>
      </c>
      <c r="H149" s="18" t="e">
        <f>F149+G149+#REF!</f>
        <v>#REF!</v>
      </c>
      <c r="I149" s="16">
        <v>95</v>
      </c>
      <c r="J149" s="16">
        <v>50</v>
      </c>
      <c r="K149" s="18">
        <f t="shared" si="381"/>
        <v>145</v>
      </c>
      <c r="L149" s="24">
        <v>175</v>
      </c>
      <c r="M149" s="24">
        <v>100</v>
      </c>
      <c r="N149" s="18">
        <f t="shared" si="279"/>
        <v>275</v>
      </c>
      <c r="O149" s="18">
        <f t="shared" si="394"/>
        <v>2785</v>
      </c>
      <c r="P149" s="19">
        <f t="shared" si="394"/>
        <v>435</v>
      </c>
      <c r="Q149" s="18">
        <f t="shared" si="260"/>
        <v>3220</v>
      </c>
      <c r="R149" s="16">
        <f t="shared" si="386"/>
        <v>623.75</v>
      </c>
      <c r="S149" s="16">
        <f t="shared" si="325"/>
        <v>41.25</v>
      </c>
      <c r="T149" s="16">
        <f t="shared" si="383"/>
        <v>5</v>
      </c>
      <c r="U149" s="16">
        <f t="shared" si="326"/>
        <v>1.5</v>
      </c>
      <c r="V149" s="16">
        <f t="shared" si="384"/>
        <v>23.75</v>
      </c>
      <c r="W149" s="16">
        <f t="shared" si="327"/>
        <v>7.5</v>
      </c>
      <c r="X149" s="16">
        <f t="shared" si="385"/>
        <v>43.75</v>
      </c>
      <c r="Y149" s="16">
        <f t="shared" si="328"/>
        <v>15</v>
      </c>
      <c r="Z149" s="70">
        <f t="shared" si="387"/>
        <v>432.15</v>
      </c>
      <c r="AA149" s="70">
        <f t="shared" si="388"/>
        <v>12.62</v>
      </c>
      <c r="AB149" s="70">
        <f t="shared" si="389"/>
        <v>0.71</v>
      </c>
      <c r="AC149" s="70">
        <f t="shared" si="390"/>
        <v>0.39</v>
      </c>
      <c r="AD149" s="70">
        <f t="shared" si="391"/>
        <v>15.2</v>
      </c>
      <c r="AE149" s="70">
        <f t="shared" si="392"/>
        <v>1.93</v>
      </c>
      <c r="AF149" s="70">
        <v>0</v>
      </c>
      <c r="AG149" s="70">
        <v>0</v>
      </c>
      <c r="AH149" s="70">
        <f t="shared" si="329"/>
        <v>1055.9000000000001</v>
      </c>
      <c r="AI149" s="70">
        <f t="shared" si="330"/>
        <v>53.87</v>
      </c>
      <c r="AJ149" s="70">
        <f t="shared" si="331"/>
        <v>5.71</v>
      </c>
      <c r="AK149" s="70">
        <f t="shared" si="332"/>
        <v>1.8900000000000001</v>
      </c>
      <c r="AL149" s="70">
        <f t="shared" si="333"/>
        <v>38.950000000000003</v>
      </c>
      <c r="AM149" s="70">
        <f t="shared" si="334"/>
        <v>9.43</v>
      </c>
      <c r="AN149" s="70">
        <f t="shared" si="335"/>
        <v>43.75</v>
      </c>
      <c r="AO149" s="70">
        <f t="shared" si="336"/>
        <v>15</v>
      </c>
    </row>
    <row r="150" spans="1:50" ht="20.100000000000001" customHeight="1">
      <c r="A150" s="14">
        <v>6</v>
      </c>
      <c r="B150" s="15" t="s">
        <v>120</v>
      </c>
      <c r="C150" s="16">
        <v>1210</v>
      </c>
      <c r="D150" s="16">
        <v>220</v>
      </c>
      <c r="E150" s="18" t="e">
        <f>C150+D150+#REF!+#REF!</f>
        <v>#REF!</v>
      </c>
      <c r="F150" s="16">
        <v>35</v>
      </c>
      <c r="G150" s="24">
        <v>10</v>
      </c>
      <c r="H150" s="18" t="e">
        <f>F150+G150+#REF!</f>
        <v>#REF!</v>
      </c>
      <c r="I150" s="16">
        <v>50</v>
      </c>
      <c r="J150" s="16">
        <v>30</v>
      </c>
      <c r="K150" s="18">
        <f t="shared" si="381"/>
        <v>80</v>
      </c>
      <c r="L150" s="24">
        <v>100</v>
      </c>
      <c r="M150" s="24">
        <v>55</v>
      </c>
      <c r="N150" s="18">
        <f t="shared" si="279"/>
        <v>155</v>
      </c>
      <c r="O150" s="18">
        <f t="shared" si="394"/>
        <v>1395</v>
      </c>
      <c r="P150" s="19">
        <f t="shared" si="394"/>
        <v>315</v>
      </c>
      <c r="Q150" s="18">
        <f t="shared" si="260"/>
        <v>1710</v>
      </c>
      <c r="R150" s="16">
        <f t="shared" si="386"/>
        <v>302.5</v>
      </c>
      <c r="S150" s="16">
        <f t="shared" si="325"/>
        <v>33</v>
      </c>
      <c r="T150" s="16">
        <f t="shared" si="383"/>
        <v>8.75</v>
      </c>
      <c r="U150" s="16">
        <f t="shared" si="326"/>
        <v>1.5</v>
      </c>
      <c r="V150" s="16">
        <f t="shared" si="384"/>
        <v>12.5</v>
      </c>
      <c r="W150" s="16">
        <f t="shared" si="327"/>
        <v>4.5</v>
      </c>
      <c r="X150" s="16">
        <f t="shared" si="385"/>
        <v>25</v>
      </c>
      <c r="Y150" s="16">
        <f t="shared" si="328"/>
        <v>8.25</v>
      </c>
      <c r="Z150" s="70">
        <f t="shared" si="387"/>
        <v>209.58999999999997</v>
      </c>
      <c r="AA150" s="70">
        <f t="shared" si="388"/>
        <v>10.1</v>
      </c>
      <c r="AB150" s="70">
        <f t="shared" si="389"/>
        <v>1.25</v>
      </c>
      <c r="AC150" s="70">
        <f t="shared" si="390"/>
        <v>0.39</v>
      </c>
      <c r="AD150" s="70">
        <f t="shared" si="391"/>
        <v>8</v>
      </c>
      <c r="AE150" s="70">
        <f t="shared" si="392"/>
        <v>1.1599999999999999</v>
      </c>
      <c r="AF150" s="70">
        <v>0</v>
      </c>
      <c r="AG150" s="70">
        <v>0</v>
      </c>
      <c r="AH150" s="70">
        <f t="shared" si="329"/>
        <v>512.08999999999992</v>
      </c>
      <c r="AI150" s="70">
        <f t="shared" si="330"/>
        <v>43.1</v>
      </c>
      <c r="AJ150" s="70">
        <f t="shared" si="331"/>
        <v>10</v>
      </c>
      <c r="AK150" s="70">
        <f t="shared" si="332"/>
        <v>1.8900000000000001</v>
      </c>
      <c r="AL150" s="70">
        <f t="shared" si="333"/>
        <v>20.5</v>
      </c>
      <c r="AM150" s="70">
        <f t="shared" si="334"/>
        <v>5.66</v>
      </c>
      <c r="AN150" s="70">
        <f t="shared" si="335"/>
        <v>25</v>
      </c>
      <c r="AO150" s="70">
        <f t="shared" si="336"/>
        <v>8.25</v>
      </c>
    </row>
    <row r="151" spans="1:50" ht="20.100000000000001" customHeight="1">
      <c r="A151" s="14">
        <v>7</v>
      </c>
      <c r="B151" s="15" t="s">
        <v>121</v>
      </c>
      <c r="C151" s="16">
        <v>2070</v>
      </c>
      <c r="D151" s="16">
        <v>265</v>
      </c>
      <c r="E151" s="18" t="e">
        <f>C151+D151+#REF!+#REF!</f>
        <v>#REF!</v>
      </c>
      <c r="F151" s="16">
        <v>0</v>
      </c>
      <c r="G151" s="24">
        <v>0</v>
      </c>
      <c r="H151" s="18" t="e">
        <f>F151+G151+#REF!</f>
        <v>#REF!</v>
      </c>
      <c r="I151" s="16">
        <v>100</v>
      </c>
      <c r="J151" s="16">
        <v>30</v>
      </c>
      <c r="K151" s="18">
        <f t="shared" si="381"/>
        <v>130</v>
      </c>
      <c r="L151" s="24">
        <v>200</v>
      </c>
      <c r="M151" s="24">
        <v>40</v>
      </c>
      <c r="N151" s="18">
        <f t="shared" si="279"/>
        <v>240</v>
      </c>
      <c r="O151" s="18">
        <f t="shared" si="394"/>
        <v>2370</v>
      </c>
      <c r="P151" s="19">
        <f t="shared" si="394"/>
        <v>335</v>
      </c>
      <c r="Q151" s="18">
        <f t="shared" si="260"/>
        <v>2705</v>
      </c>
      <c r="R151" s="16">
        <f t="shared" si="386"/>
        <v>517.5</v>
      </c>
      <c r="S151" s="16">
        <f t="shared" si="325"/>
        <v>39.75</v>
      </c>
      <c r="T151" s="16">
        <f t="shared" si="383"/>
        <v>0</v>
      </c>
      <c r="U151" s="16">
        <f t="shared" si="326"/>
        <v>0</v>
      </c>
      <c r="V151" s="16">
        <f t="shared" si="384"/>
        <v>25</v>
      </c>
      <c r="W151" s="16">
        <f t="shared" si="327"/>
        <v>4.5</v>
      </c>
      <c r="X151" s="16">
        <f t="shared" si="385"/>
        <v>50</v>
      </c>
      <c r="Y151" s="16">
        <f t="shared" si="328"/>
        <v>6</v>
      </c>
      <c r="Z151" s="70">
        <f>ROUND(C151*17.32%,2)</f>
        <v>358.52</v>
      </c>
      <c r="AA151" s="70">
        <f t="shared" si="388"/>
        <v>12.16</v>
      </c>
      <c r="AB151" s="70">
        <f t="shared" si="389"/>
        <v>0</v>
      </c>
      <c r="AC151" s="70">
        <f t="shared" si="390"/>
        <v>0</v>
      </c>
      <c r="AD151" s="70">
        <f t="shared" si="391"/>
        <v>16</v>
      </c>
      <c r="AE151" s="70">
        <f>ROUND(J151*3.85%,2)-0.01</f>
        <v>1.1499999999999999</v>
      </c>
      <c r="AF151" s="70">
        <v>0</v>
      </c>
      <c r="AG151" s="70">
        <v>0</v>
      </c>
      <c r="AH151" s="70">
        <f t="shared" si="329"/>
        <v>876.02</v>
      </c>
      <c r="AI151" s="70">
        <f t="shared" si="330"/>
        <v>51.91</v>
      </c>
      <c r="AJ151" s="70">
        <f t="shared" si="331"/>
        <v>0</v>
      </c>
      <c r="AK151" s="70">
        <f t="shared" si="332"/>
        <v>0</v>
      </c>
      <c r="AL151" s="70">
        <f t="shared" si="333"/>
        <v>41</v>
      </c>
      <c r="AM151" s="70">
        <f t="shared" si="334"/>
        <v>5.65</v>
      </c>
      <c r="AN151" s="70">
        <f t="shared" si="335"/>
        <v>50</v>
      </c>
      <c r="AO151" s="70">
        <f t="shared" si="336"/>
        <v>6</v>
      </c>
    </row>
    <row r="152" spans="1:50" ht="20.100000000000001" customHeight="1">
      <c r="A152" s="14">
        <v>8</v>
      </c>
      <c r="B152" s="15" t="s">
        <v>122</v>
      </c>
      <c r="C152" s="16">
        <v>280</v>
      </c>
      <c r="D152" s="16">
        <v>0</v>
      </c>
      <c r="E152" s="18" t="e">
        <f>C152+D152+#REF!+#REF!</f>
        <v>#REF!</v>
      </c>
      <c r="F152" s="16">
        <v>0</v>
      </c>
      <c r="G152" s="24">
        <v>0</v>
      </c>
      <c r="H152" s="18" t="e">
        <f>F152+G152+#REF!</f>
        <v>#REF!</v>
      </c>
      <c r="I152" s="16">
        <v>0</v>
      </c>
      <c r="J152" s="16">
        <v>0</v>
      </c>
      <c r="K152" s="18">
        <f t="shared" si="381"/>
        <v>0</v>
      </c>
      <c r="L152" s="24">
        <v>0</v>
      </c>
      <c r="M152" s="24">
        <v>0</v>
      </c>
      <c r="N152" s="18">
        <f t="shared" si="279"/>
        <v>0</v>
      </c>
      <c r="O152" s="18">
        <f t="shared" si="394"/>
        <v>280</v>
      </c>
      <c r="P152" s="19">
        <f t="shared" si="394"/>
        <v>0</v>
      </c>
      <c r="Q152" s="18">
        <f t="shared" si="260"/>
        <v>280</v>
      </c>
      <c r="R152" s="16">
        <f t="shared" si="386"/>
        <v>70</v>
      </c>
      <c r="S152" s="16">
        <f t="shared" si="325"/>
        <v>0</v>
      </c>
      <c r="T152" s="16">
        <f t="shared" si="383"/>
        <v>0</v>
      </c>
      <c r="U152" s="16">
        <f t="shared" si="326"/>
        <v>0</v>
      </c>
      <c r="V152" s="16">
        <f t="shared" si="384"/>
        <v>0</v>
      </c>
      <c r="W152" s="16">
        <f t="shared" si="327"/>
        <v>0</v>
      </c>
      <c r="X152" s="16">
        <f t="shared" si="385"/>
        <v>0</v>
      </c>
      <c r="Y152" s="16">
        <f t="shared" si="328"/>
        <v>0</v>
      </c>
      <c r="Z152" s="70">
        <f t="shared" si="387"/>
        <v>48.519999999999996</v>
      </c>
      <c r="AA152" s="70">
        <f t="shared" si="388"/>
        <v>0</v>
      </c>
      <c r="AB152" s="70">
        <f t="shared" si="389"/>
        <v>0</v>
      </c>
      <c r="AC152" s="70">
        <f t="shared" si="390"/>
        <v>0</v>
      </c>
      <c r="AD152" s="70">
        <f t="shared" si="391"/>
        <v>0</v>
      </c>
      <c r="AE152" s="70">
        <f t="shared" si="392"/>
        <v>0</v>
      </c>
      <c r="AF152" s="70">
        <v>0</v>
      </c>
      <c r="AG152" s="70">
        <v>0</v>
      </c>
      <c r="AH152" s="70">
        <f t="shared" si="329"/>
        <v>118.52</v>
      </c>
      <c r="AI152" s="70">
        <f t="shared" si="330"/>
        <v>0</v>
      </c>
      <c r="AJ152" s="70">
        <f t="shared" si="331"/>
        <v>0</v>
      </c>
      <c r="AK152" s="70">
        <f t="shared" si="332"/>
        <v>0</v>
      </c>
      <c r="AL152" s="70">
        <f t="shared" si="333"/>
        <v>0</v>
      </c>
      <c r="AM152" s="70">
        <f t="shared" si="334"/>
        <v>0</v>
      </c>
      <c r="AN152" s="70">
        <f t="shared" si="335"/>
        <v>0</v>
      </c>
      <c r="AO152" s="70">
        <f t="shared" si="336"/>
        <v>0</v>
      </c>
    </row>
    <row r="153" spans="1:50" s="5" customFormat="1" ht="20.100000000000001" customHeight="1">
      <c r="A153" s="66"/>
      <c r="B153" s="67" t="s">
        <v>121</v>
      </c>
      <c r="C153" s="68">
        <f>+C151+C152</f>
        <v>2350</v>
      </c>
      <c r="D153" s="68">
        <f t="shared" ref="D153:J153" si="395">+D151+D152</f>
        <v>265</v>
      </c>
      <c r="E153" s="68" t="e">
        <f t="shared" si="395"/>
        <v>#REF!</v>
      </c>
      <c r="F153" s="68">
        <f t="shared" si="395"/>
        <v>0</v>
      </c>
      <c r="G153" s="68">
        <f t="shared" si="395"/>
        <v>0</v>
      </c>
      <c r="H153" s="68" t="e">
        <f t="shared" si="395"/>
        <v>#REF!</v>
      </c>
      <c r="I153" s="68">
        <f t="shared" si="395"/>
        <v>100</v>
      </c>
      <c r="J153" s="68">
        <f t="shared" si="395"/>
        <v>30</v>
      </c>
      <c r="K153" s="68">
        <f>+K151+K152</f>
        <v>130</v>
      </c>
      <c r="L153" s="68">
        <f t="shared" ref="L153" si="396">+L151+L152</f>
        <v>200</v>
      </c>
      <c r="M153" s="68">
        <f t="shared" ref="M153" si="397">+M151+M152</f>
        <v>40</v>
      </c>
      <c r="N153" s="68">
        <f t="shared" ref="N153" si="398">+N151+N152</f>
        <v>240</v>
      </c>
      <c r="O153" s="68">
        <f t="shared" ref="O153" si="399">+O151+O152</f>
        <v>2650</v>
      </c>
      <c r="P153" s="68">
        <f t="shared" ref="P153" si="400">+P151+P152</f>
        <v>335</v>
      </c>
      <c r="Q153" s="68">
        <f t="shared" ref="Q153:AS153" si="401">+Q151+Q152</f>
        <v>2985</v>
      </c>
      <c r="R153" s="68">
        <f t="shared" si="401"/>
        <v>587.5</v>
      </c>
      <c r="S153" s="68">
        <f t="shared" si="401"/>
        <v>39.75</v>
      </c>
      <c r="T153" s="68">
        <f t="shared" si="401"/>
        <v>0</v>
      </c>
      <c r="U153" s="68">
        <f t="shared" si="401"/>
        <v>0</v>
      </c>
      <c r="V153" s="68">
        <f t="shared" si="401"/>
        <v>25</v>
      </c>
      <c r="W153" s="68">
        <f t="shared" si="401"/>
        <v>4.5</v>
      </c>
      <c r="X153" s="68">
        <f t="shared" si="401"/>
        <v>50</v>
      </c>
      <c r="Y153" s="68">
        <f t="shared" si="401"/>
        <v>6</v>
      </c>
      <c r="Z153" s="68">
        <f t="shared" si="401"/>
        <v>407.03999999999996</v>
      </c>
      <c r="AA153" s="68">
        <f t="shared" si="401"/>
        <v>12.16</v>
      </c>
      <c r="AB153" s="68">
        <f t="shared" si="401"/>
        <v>0</v>
      </c>
      <c r="AC153" s="68">
        <f t="shared" si="401"/>
        <v>0</v>
      </c>
      <c r="AD153" s="68">
        <f t="shared" si="401"/>
        <v>16</v>
      </c>
      <c r="AE153" s="68">
        <f t="shared" si="401"/>
        <v>1.1499999999999999</v>
      </c>
      <c r="AF153" s="68">
        <f t="shared" si="401"/>
        <v>0</v>
      </c>
      <c r="AG153" s="68">
        <f t="shared" si="401"/>
        <v>0</v>
      </c>
      <c r="AH153" s="68">
        <f t="shared" si="401"/>
        <v>994.54</v>
      </c>
      <c r="AI153" s="68">
        <f t="shared" si="401"/>
        <v>51.91</v>
      </c>
      <c r="AJ153" s="68">
        <f t="shared" si="401"/>
        <v>0</v>
      </c>
      <c r="AK153" s="68">
        <f t="shared" si="401"/>
        <v>0</v>
      </c>
      <c r="AL153" s="68">
        <f t="shared" si="401"/>
        <v>41</v>
      </c>
      <c r="AM153" s="68">
        <f t="shared" si="401"/>
        <v>5.65</v>
      </c>
      <c r="AN153" s="68">
        <f t="shared" si="401"/>
        <v>50</v>
      </c>
      <c r="AO153" s="68">
        <f t="shared" si="401"/>
        <v>6</v>
      </c>
      <c r="AP153" s="68">
        <f t="shared" si="401"/>
        <v>0</v>
      </c>
      <c r="AQ153" s="68">
        <f t="shared" si="401"/>
        <v>0</v>
      </c>
      <c r="AR153" s="68">
        <f t="shared" si="401"/>
        <v>0</v>
      </c>
      <c r="AS153" s="68">
        <f t="shared" si="401"/>
        <v>0</v>
      </c>
    </row>
    <row r="154" spans="1:50" ht="20.100000000000001" customHeight="1">
      <c r="A154" s="14">
        <v>9</v>
      </c>
      <c r="B154" s="15" t="s">
        <v>123</v>
      </c>
      <c r="C154" s="16">
        <v>960</v>
      </c>
      <c r="D154" s="16">
        <v>200</v>
      </c>
      <c r="E154" s="18" t="e">
        <f>C154+D154+#REF!+#REF!</f>
        <v>#REF!</v>
      </c>
      <c r="F154" s="16">
        <v>40</v>
      </c>
      <c r="G154" s="24">
        <v>10</v>
      </c>
      <c r="H154" s="18" t="e">
        <f>F154+G154+#REF!</f>
        <v>#REF!</v>
      </c>
      <c r="I154" s="16">
        <v>45</v>
      </c>
      <c r="J154" s="16">
        <v>20</v>
      </c>
      <c r="K154" s="18">
        <f t="shared" si="381"/>
        <v>65</v>
      </c>
      <c r="L154" s="24">
        <v>95</v>
      </c>
      <c r="M154" s="24">
        <v>40</v>
      </c>
      <c r="N154" s="18">
        <f t="shared" si="279"/>
        <v>135</v>
      </c>
      <c r="O154" s="18">
        <f>C154+F154+I154+L154</f>
        <v>1140</v>
      </c>
      <c r="P154" s="19">
        <f>D154+G154+J154+M154</f>
        <v>270</v>
      </c>
      <c r="Q154" s="18">
        <f t="shared" si="260"/>
        <v>1410</v>
      </c>
      <c r="R154" s="16">
        <f t="shared" si="386"/>
        <v>240</v>
      </c>
      <c r="S154" s="16">
        <f t="shared" si="325"/>
        <v>30</v>
      </c>
      <c r="T154" s="16">
        <f t="shared" si="383"/>
        <v>10</v>
      </c>
      <c r="U154" s="16">
        <f t="shared" si="326"/>
        <v>1.5</v>
      </c>
      <c r="V154" s="16">
        <f t="shared" si="384"/>
        <v>11.25</v>
      </c>
      <c r="W154" s="16">
        <f t="shared" si="327"/>
        <v>3</v>
      </c>
      <c r="X154" s="16">
        <f t="shared" si="385"/>
        <v>23.75</v>
      </c>
      <c r="Y154" s="16">
        <f t="shared" si="328"/>
        <v>6</v>
      </c>
      <c r="Z154" s="70">
        <f t="shared" si="387"/>
        <v>166.29</v>
      </c>
      <c r="AA154" s="70">
        <f t="shared" si="388"/>
        <v>9.18</v>
      </c>
      <c r="AB154" s="70">
        <f t="shared" si="389"/>
        <v>1.43</v>
      </c>
      <c r="AC154" s="70">
        <f>ROUND(G154*3.85%,2)-0.01</f>
        <v>0.38</v>
      </c>
      <c r="AD154" s="70">
        <f t="shared" si="391"/>
        <v>7.2</v>
      </c>
      <c r="AE154" s="70">
        <f t="shared" si="392"/>
        <v>0.77</v>
      </c>
      <c r="AF154" s="70">
        <v>0</v>
      </c>
      <c r="AG154" s="70">
        <v>0</v>
      </c>
      <c r="AH154" s="70">
        <f t="shared" si="329"/>
        <v>406.28999999999996</v>
      </c>
      <c r="AI154" s="70">
        <f t="shared" si="330"/>
        <v>39.18</v>
      </c>
      <c r="AJ154" s="70">
        <f t="shared" si="331"/>
        <v>11.43</v>
      </c>
      <c r="AK154" s="70">
        <f t="shared" si="332"/>
        <v>1.88</v>
      </c>
      <c r="AL154" s="70">
        <f t="shared" si="333"/>
        <v>18.45</v>
      </c>
      <c r="AM154" s="70">
        <f t="shared" si="334"/>
        <v>3.77</v>
      </c>
      <c r="AN154" s="70">
        <f t="shared" si="335"/>
        <v>23.75</v>
      </c>
      <c r="AO154" s="70">
        <f t="shared" si="336"/>
        <v>6</v>
      </c>
    </row>
    <row r="155" spans="1:50" ht="20.100000000000001" customHeight="1">
      <c r="A155" s="14">
        <v>10</v>
      </c>
      <c r="B155" s="15" t="s">
        <v>124</v>
      </c>
      <c r="C155" s="16">
        <v>510</v>
      </c>
      <c r="D155" s="16">
        <v>0</v>
      </c>
      <c r="E155" s="18" t="e">
        <f>C155+D155+#REF!+#REF!</f>
        <v>#REF!</v>
      </c>
      <c r="F155" s="16">
        <v>0</v>
      </c>
      <c r="G155" s="24">
        <v>0</v>
      </c>
      <c r="H155" s="18" t="e">
        <f>F155+G155+#REF!</f>
        <v>#REF!</v>
      </c>
      <c r="I155" s="16">
        <v>0</v>
      </c>
      <c r="J155" s="16">
        <v>0</v>
      </c>
      <c r="K155" s="18">
        <f t="shared" si="381"/>
        <v>0</v>
      </c>
      <c r="L155" s="24">
        <v>0</v>
      </c>
      <c r="M155" s="24">
        <v>0</v>
      </c>
      <c r="N155" s="18">
        <f t="shared" si="279"/>
        <v>0</v>
      </c>
      <c r="O155" s="18">
        <f>C155+F155+I155+L155</f>
        <v>510</v>
      </c>
      <c r="P155" s="19">
        <f>D155+G155+J155+M155</f>
        <v>0</v>
      </c>
      <c r="Q155" s="18">
        <f t="shared" si="260"/>
        <v>510</v>
      </c>
      <c r="R155" s="16">
        <f t="shared" si="386"/>
        <v>127.5</v>
      </c>
      <c r="S155" s="16">
        <f t="shared" si="325"/>
        <v>0</v>
      </c>
      <c r="T155" s="16">
        <f t="shared" si="383"/>
        <v>0</v>
      </c>
      <c r="U155" s="16">
        <f t="shared" si="326"/>
        <v>0</v>
      </c>
      <c r="V155" s="16">
        <f t="shared" si="384"/>
        <v>0</v>
      </c>
      <c r="W155" s="16">
        <f t="shared" si="327"/>
        <v>0</v>
      </c>
      <c r="X155" s="16">
        <f t="shared" si="385"/>
        <v>0</v>
      </c>
      <c r="Y155" s="16">
        <f t="shared" si="328"/>
        <v>0</v>
      </c>
      <c r="Z155" s="70">
        <f t="shared" si="387"/>
        <v>88.350000000000009</v>
      </c>
      <c r="AA155" s="70">
        <f t="shared" si="388"/>
        <v>0</v>
      </c>
      <c r="AB155" s="70">
        <f t="shared" si="389"/>
        <v>0</v>
      </c>
      <c r="AC155" s="70">
        <f t="shared" si="390"/>
        <v>0</v>
      </c>
      <c r="AD155" s="70">
        <f t="shared" si="391"/>
        <v>0</v>
      </c>
      <c r="AE155" s="70">
        <f t="shared" si="392"/>
        <v>0</v>
      </c>
      <c r="AF155" s="70">
        <v>0</v>
      </c>
      <c r="AG155" s="70">
        <v>0</v>
      </c>
      <c r="AH155" s="70">
        <f t="shared" si="329"/>
        <v>215.85000000000002</v>
      </c>
      <c r="AI155" s="70">
        <f t="shared" si="330"/>
        <v>0</v>
      </c>
      <c r="AJ155" s="70">
        <f t="shared" si="331"/>
        <v>0</v>
      </c>
      <c r="AK155" s="70">
        <f t="shared" si="332"/>
        <v>0</v>
      </c>
      <c r="AL155" s="70">
        <f t="shared" si="333"/>
        <v>0</v>
      </c>
      <c r="AM155" s="70">
        <f t="shared" si="334"/>
        <v>0</v>
      </c>
      <c r="AN155" s="70">
        <f t="shared" si="335"/>
        <v>0</v>
      </c>
      <c r="AO155" s="70">
        <f t="shared" si="336"/>
        <v>0</v>
      </c>
    </row>
    <row r="156" spans="1:50" s="5" customFormat="1" ht="19.5" customHeight="1">
      <c r="A156" s="66"/>
      <c r="B156" s="67" t="s">
        <v>123</v>
      </c>
      <c r="C156" s="68">
        <f>+C154+C155</f>
        <v>1470</v>
      </c>
      <c r="D156" s="68">
        <f t="shared" ref="D156:I156" si="402">+D154+D155</f>
        <v>200</v>
      </c>
      <c r="E156" s="68" t="e">
        <f t="shared" si="402"/>
        <v>#REF!</v>
      </c>
      <c r="F156" s="68">
        <f t="shared" si="402"/>
        <v>40</v>
      </c>
      <c r="G156" s="68">
        <f t="shared" si="402"/>
        <v>10</v>
      </c>
      <c r="H156" s="68" t="e">
        <f t="shared" si="402"/>
        <v>#REF!</v>
      </c>
      <c r="I156" s="68">
        <f t="shared" si="402"/>
        <v>45</v>
      </c>
      <c r="J156" s="68">
        <f>+J154+J155</f>
        <v>20</v>
      </c>
      <c r="K156" s="68">
        <f t="shared" ref="K156" si="403">+K154+K155</f>
        <v>65</v>
      </c>
      <c r="L156" s="68">
        <f t="shared" ref="L156" si="404">+L154+L155</f>
        <v>95</v>
      </c>
      <c r="M156" s="68">
        <f t="shared" ref="M156" si="405">+M154+M155</f>
        <v>40</v>
      </c>
      <c r="N156" s="68">
        <f t="shared" ref="N156" si="406">+N154+N155</f>
        <v>135</v>
      </c>
      <c r="O156" s="68">
        <f t="shared" ref="O156:P156" si="407">+O154+O155</f>
        <v>1650</v>
      </c>
      <c r="P156" s="68">
        <f t="shared" si="407"/>
        <v>270</v>
      </c>
      <c r="Q156" s="68">
        <f t="shared" ref="Q156:AW156" si="408">+Q154+Q155</f>
        <v>1920</v>
      </c>
      <c r="R156" s="68">
        <f t="shared" si="408"/>
        <v>367.5</v>
      </c>
      <c r="S156" s="68">
        <f t="shared" si="408"/>
        <v>30</v>
      </c>
      <c r="T156" s="68">
        <f t="shared" si="408"/>
        <v>10</v>
      </c>
      <c r="U156" s="68">
        <f t="shared" si="408"/>
        <v>1.5</v>
      </c>
      <c r="V156" s="68">
        <f t="shared" si="408"/>
        <v>11.25</v>
      </c>
      <c r="W156" s="68">
        <f t="shared" si="408"/>
        <v>3</v>
      </c>
      <c r="X156" s="68">
        <f t="shared" si="408"/>
        <v>23.75</v>
      </c>
      <c r="Y156" s="68">
        <f t="shared" si="408"/>
        <v>6</v>
      </c>
      <c r="Z156" s="68">
        <f t="shared" si="408"/>
        <v>254.64</v>
      </c>
      <c r="AA156" s="68">
        <f t="shared" si="408"/>
        <v>9.18</v>
      </c>
      <c r="AB156" s="68">
        <f t="shared" si="408"/>
        <v>1.43</v>
      </c>
      <c r="AC156" s="68">
        <f t="shared" si="408"/>
        <v>0.38</v>
      </c>
      <c r="AD156" s="68">
        <f t="shared" si="408"/>
        <v>7.2</v>
      </c>
      <c r="AE156" s="68">
        <f t="shared" si="408"/>
        <v>0.77</v>
      </c>
      <c r="AF156" s="68">
        <f t="shared" si="408"/>
        <v>0</v>
      </c>
      <c r="AG156" s="68">
        <f t="shared" si="408"/>
        <v>0</v>
      </c>
      <c r="AH156" s="68">
        <f t="shared" si="408"/>
        <v>622.14</v>
      </c>
      <c r="AI156" s="68">
        <f t="shared" si="408"/>
        <v>39.18</v>
      </c>
      <c r="AJ156" s="68">
        <f t="shared" si="408"/>
        <v>11.43</v>
      </c>
      <c r="AK156" s="68">
        <f t="shared" si="408"/>
        <v>1.88</v>
      </c>
      <c r="AL156" s="68">
        <f t="shared" si="408"/>
        <v>18.45</v>
      </c>
      <c r="AM156" s="68">
        <f t="shared" si="408"/>
        <v>3.77</v>
      </c>
      <c r="AN156" s="68">
        <f t="shared" si="408"/>
        <v>23.75</v>
      </c>
      <c r="AO156" s="68">
        <f t="shared" si="408"/>
        <v>6</v>
      </c>
      <c r="AP156" s="68">
        <f t="shared" si="408"/>
        <v>0</v>
      </c>
      <c r="AQ156" s="68">
        <f t="shared" si="408"/>
        <v>0</v>
      </c>
      <c r="AR156" s="68">
        <f t="shared" si="408"/>
        <v>0</v>
      </c>
      <c r="AS156" s="68">
        <f t="shared" si="408"/>
        <v>0</v>
      </c>
      <c r="AT156" s="68">
        <f t="shared" si="408"/>
        <v>0</v>
      </c>
      <c r="AU156" s="68">
        <f t="shared" si="408"/>
        <v>0</v>
      </c>
      <c r="AV156" s="68">
        <f t="shared" si="408"/>
        <v>0</v>
      </c>
      <c r="AW156" s="68">
        <f t="shared" si="408"/>
        <v>0</v>
      </c>
    </row>
    <row r="157" spans="1:50" ht="20.100000000000001" customHeight="1">
      <c r="A157" s="14">
        <v>11</v>
      </c>
      <c r="B157" s="15" t="s">
        <v>125</v>
      </c>
      <c r="C157" s="16">
        <v>530</v>
      </c>
      <c r="D157" s="16">
        <v>100</v>
      </c>
      <c r="E157" s="18" t="e">
        <f>C157+D157+#REF!+#REF!</f>
        <v>#REF!</v>
      </c>
      <c r="F157" s="16">
        <v>35</v>
      </c>
      <c r="G157" s="24">
        <v>15</v>
      </c>
      <c r="H157" s="18" t="e">
        <f>F157+G157+#REF!</f>
        <v>#REF!</v>
      </c>
      <c r="I157" s="16">
        <v>20</v>
      </c>
      <c r="J157" s="16">
        <v>10</v>
      </c>
      <c r="K157" s="18">
        <f t="shared" si="381"/>
        <v>30</v>
      </c>
      <c r="L157" s="24">
        <v>50</v>
      </c>
      <c r="M157" s="24">
        <v>20</v>
      </c>
      <c r="N157" s="18">
        <f t="shared" si="279"/>
        <v>70</v>
      </c>
      <c r="O157" s="18">
        <f>C157+F157+I157+L157</f>
        <v>635</v>
      </c>
      <c r="P157" s="19">
        <f>D157+G157+J157+M157</f>
        <v>145</v>
      </c>
      <c r="Q157" s="18">
        <f t="shared" si="260"/>
        <v>780</v>
      </c>
      <c r="R157" s="16">
        <f t="shared" si="386"/>
        <v>132.5</v>
      </c>
      <c r="S157" s="16">
        <f t="shared" si="325"/>
        <v>15</v>
      </c>
      <c r="T157" s="16">
        <f t="shared" si="383"/>
        <v>8.75</v>
      </c>
      <c r="U157" s="16">
        <f t="shared" si="326"/>
        <v>2.25</v>
      </c>
      <c r="V157" s="16">
        <f t="shared" si="384"/>
        <v>5</v>
      </c>
      <c r="W157" s="16">
        <f t="shared" si="327"/>
        <v>1.5</v>
      </c>
      <c r="X157" s="16">
        <f t="shared" si="385"/>
        <v>12.5</v>
      </c>
      <c r="Y157" s="16">
        <f t="shared" si="328"/>
        <v>3</v>
      </c>
      <c r="Z157" s="70">
        <f t="shared" si="387"/>
        <v>91.820000000000007</v>
      </c>
      <c r="AA157" s="70">
        <f t="shared" si="388"/>
        <v>4.59</v>
      </c>
      <c r="AB157" s="70">
        <f t="shared" si="389"/>
        <v>1.25</v>
      </c>
      <c r="AC157" s="70">
        <f t="shared" si="390"/>
        <v>0.57999999999999996</v>
      </c>
      <c r="AD157" s="70">
        <f t="shared" si="391"/>
        <v>3.2</v>
      </c>
      <c r="AE157" s="70">
        <f t="shared" si="392"/>
        <v>0.39</v>
      </c>
      <c r="AF157" s="70">
        <v>0</v>
      </c>
      <c r="AG157" s="70">
        <v>0</v>
      </c>
      <c r="AH157" s="70">
        <f t="shared" si="329"/>
        <v>224.32</v>
      </c>
      <c r="AI157" s="70">
        <f t="shared" si="330"/>
        <v>19.59</v>
      </c>
      <c r="AJ157" s="70">
        <f t="shared" si="331"/>
        <v>10</v>
      </c>
      <c r="AK157" s="70">
        <f t="shared" si="332"/>
        <v>2.83</v>
      </c>
      <c r="AL157" s="70">
        <f t="shared" si="333"/>
        <v>8.1999999999999993</v>
      </c>
      <c r="AM157" s="70">
        <f t="shared" si="334"/>
        <v>1.8900000000000001</v>
      </c>
      <c r="AN157" s="70">
        <f t="shared" si="335"/>
        <v>12.5</v>
      </c>
      <c r="AO157" s="70">
        <f t="shared" si="336"/>
        <v>3</v>
      </c>
    </row>
    <row r="158" spans="1:50" s="30" customFormat="1" ht="20.100000000000001" customHeight="1">
      <c r="A158" s="27"/>
      <c r="B158" s="28" t="s">
        <v>126</v>
      </c>
      <c r="C158" s="29">
        <f>+C157+C156+C153+C150+C149+C148+C147+C146</f>
        <v>11685</v>
      </c>
      <c r="D158" s="29">
        <f t="shared" ref="D158:N158" si="409">+D157+D156+D153+D150+D149+D148+D147+D146</f>
        <v>1885</v>
      </c>
      <c r="E158" s="29" t="e">
        <f t="shared" si="409"/>
        <v>#REF!</v>
      </c>
      <c r="F158" s="29">
        <f t="shared" si="409"/>
        <v>280</v>
      </c>
      <c r="G158" s="29">
        <f t="shared" si="409"/>
        <v>120</v>
      </c>
      <c r="H158" s="29" t="e">
        <f t="shared" si="409"/>
        <v>#REF!</v>
      </c>
      <c r="I158" s="29">
        <f t="shared" si="409"/>
        <v>470</v>
      </c>
      <c r="J158" s="29">
        <f t="shared" si="409"/>
        <v>230</v>
      </c>
      <c r="K158" s="29">
        <f t="shared" si="409"/>
        <v>700</v>
      </c>
      <c r="L158" s="29">
        <f t="shared" si="409"/>
        <v>965</v>
      </c>
      <c r="M158" s="29">
        <f t="shared" si="409"/>
        <v>365</v>
      </c>
      <c r="N158" s="29">
        <f t="shared" si="409"/>
        <v>1330</v>
      </c>
      <c r="O158" s="29">
        <f>+O157+O156+O153+O150+O149+O148+O147+O146</f>
        <v>13400</v>
      </c>
      <c r="P158" s="29">
        <f t="shared" ref="P158" si="410">+P157+P156+P153+P150+P149+P148+P147+P146</f>
        <v>2600</v>
      </c>
      <c r="Q158" s="29">
        <f t="shared" ref="Q158:AQ158" si="411">+Q157+Q156+Q153+Q150+Q149+Q148+Q147+Q146</f>
        <v>16000</v>
      </c>
      <c r="R158" s="29">
        <f t="shared" si="411"/>
        <v>2921.25</v>
      </c>
      <c r="S158" s="29">
        <f t="shared" si="411"/>
        <v>282.75</v>
      </c>
      <c r="T158" s="29">
        <f t="shared" si="411"/>
        <v>70</v>
      </c>
      <c r="U158" s="29">
        <f t="shared" si="411"/>
        <v>18</v>
      </c>
      <c r="V158" s="29">
        <f t="shared" si="411"/>
        <v>117.5</v>
      </c>
      <c r="W158" s="29">
        <f t="shared" si="411"/>
        <v>34.5</v>
      </c>
      <c r="X158" s="29">
        <f t="shared" si="411"/>
        <v>241.25</v>
      </c>
      <c r="Y158" s="29">
        <f t="shared" si="411"/>
        <v>54.75</v>
      </c>
      <c r="Z158" s="29">
        <f t="shared" si="411"/>
        <v>2024</v>
      </c>
      <c r="AA158" s="29">
        <f t="shared" si="411"/>
        <v>86.529999999999987</v>
      </c>
      <c r="AB158" s="29">
        <f t="shared" si="411"/>
        <v>10</v>
      </c>
      <c r="AC158" s="29">
        <f t="shared" si="411"/>
        <v>4.62</v>
      </c>
      <c r="AD158" s="29">
        <f t="shared" si="411"/>
        <v>75.199999999999989</v>
      </c>
      <c r="AE158" s="29">
        <f t="shared" si="411"/>
        <v>8.85</v>
      </c>
      <c r="AF158" s="29">
        <f t="shared" si="411"/>
        <v>0</v>
      </c>
      <c r="AG158" s="29">
        <f t="shared" si="411"/>
        <v>0</v>
      </c>
      <c r="AH158" s="29">
        <f t="shared" si="411"/>
        <v>4945.25</v>
      </c>
      <c r="AI158" s="29">
        <f t="shared" si="411"/>
        <v>369.28</v>
      </c>
      <c r="AJ158" s="29">
        <f t="shared" si="411"/>
        <v>80</v>
      </c>
      <c r="AK158" s="29">
        <f t="shared" si="411"/>
        <v>22.619999999999997</v>
      </c>
      <c r="AL158" s="29">
        <f t="shared" si="411"/>
        <v>192.7</v>
      </c>
      <c r="AM158" s="29">
        <f t="shared" si="411"/>
        <v>43.35</v>
      </c>
      <c r="AN158" s="29">
        <f t="shared" si="411"/>
        <v>241.25</v>
      </c>
      <c r="AO158" s="29">
        <f t="shared" si="411"/>
        <v>54.75</v>
      </c>
      <c r="AP158" s="29">
        <f t="shared" si="411"/>
        <v>0</v>
      </c>
      <c r="AQ158" s="29">
        <f t="shared" si="411"/>
        <v>0</v>
      </c>
    </row>
    <row r="159" spans="1:50" ht="20.100000000000001" customHeight="1">
      <c r="A159" s="14">
        <v>1</v>
      </c>
      <c r="B159" s="15" t="s">
        <v>127</v>
      </c>
      <c r="C159" s="16">
        <v>683</v>
      </c>
      <c r="D159" s="16">
        <v>130</v>
      </c>
      <c r="E159" s="18" t="e">
        <f>C159+D159+#REF!+#REF!</f>
        <v>#REF!</v>
      </c>
      <c r="F159" s="16">
        <v>0</v>
      </c>
      <c r="G159" s="24">
        <v>0</v>
      </c>
      <c r="H159" s="18" t="e">
        <f>F159+G159+#REF!</f>
        <v>#REF!</v>
      </c>
      <c r="I159" s="16">
        <v>0</v>
      </c>
      <c r="J159" s="16">
        <v>0</v>
      </c>
      <c r="K159" s="18">
        <f t="shared" ref="K159:K179" si="412">I159+J159</f>
        <v>0</v>
      </c>
      <c r="L159" s="24">
        <v>74</v>
      </c>
      <c r="M159" s="24">
        <v>27</v>
      </c>
      <c r="N159" s="18">
        <f t="shared" si="279"/>
        <v>101</v>
      </c>
      <c r="O159" s="18">
        <f t="shared" ref="O159:P165" si="413">C159+F159+I159+L159</f>
        <v>757</v>
      </c>
      <c r="P159" s="19">
        <f t="shared" si="413"/>
        <v>157</v>
      </c>
      <c r="Q159" s="18">
        <f t="shared" si="260"/>
        <v>914</v>
      </c>
      <c r="R159" s="16">
        <f t="shared" ref="R159" si="414">ROUND(C159*0.25,2)</f>
        <v>170.75</v>
      </c>
      <c r="S159" s="16">
        <f t="shared" si="325"/>
        <v>19.5</v>
      </c>
      <c r="T159" s="16">
        <f t="shared" ref="T159:T179" si="415">ROUND(F159*0.25,2)</f>
        <v>0</v>
      </c>
      <c r="U159" s="16">
        <f t="shared" si="326"/>
        <v>0</v>
      </c>
      <c r="V159" s="16">
        <f t="shared" ref="V159:V179" si="416">ROUND(I159*0.25,2)</f>
        <v>0</v>
      </c>
      <c r="W159" s="16">
        <f t="shared" si="327"/>
        <v>0</v>
      </c>
      <c r="X159" s="16">
        <v>16</v>
      </c>
      <c r="Y159" s="16">
        <f t="shared" si="328"/>
        <v>4.05</v>
      </c>
      <c r="Z159" s="70">
        <f>ROUND(C159*17.23%,2)</f>
        <v>117.68</v>
      </c>
      <c r="AA159" s="70">
        <f>ROUND(D159*4.05%,2)-0.01</f>
        <v>5.26</v>
      </c>
      <c r="AB159" s="70">
        <f>ROUND(F159*5.82%,2)</f>
        <v>0</v>
      </c>
      <c r="AC159" s="70">
        <f>ROUND(G159*3.45%,2)</f>
        <v>0</v>
      </c>
      <c r="AD159" s="70">
        <f t="shared" si="374"/>
        <v>0</v>
      </c>
      <c r="AE159" s="70">
        <f t="shared" si="375"/>
        <v>0</v>
      </c>
      <c r="AF159" s="70">
        <v>0</v>
      </c>
      <c r="AG159" s="70">
        <v>0</v>
      </c>
      <c r="AH159" s="70">
        <f t="shared" si="329"/>
        <v>288.43</v>
      </c>
      <c r="AI159" s="70">
        <f t="shared" si="330"/>
        <v>24.759999999999998</v>
      </c>
      <c r="AJ159" s="70">
        <f t="shared" si="331"/>
        <v>0</v>
      </c>
      <c r="AK159" s="70">
        <f t="shared" si="332"/>
        <v>0</v>
      </c>
      <c r="AL159" s="70">
        <f t="shared" si="333"/>
        <v>0</v>
      </c>
      <c r="AM159" s="70">
        <f t="shared" si="334"/>
        <v>0</v>
      </c>
      <c r="AN159" s="70">
        <f t="shared" si="335"/>
        <v>16</v>
      </c>
      <c r="AO159" s="70">
        <f t="shared" si="336"/>
        <v>4.05</v>
      </c>
      <c r="AT159" s="1">
        <v>16</v>
      </c>
      <c r="AU159" s="1">
        <v>74</v>
      </c>
      <c r="AV159" s="1">
        <f>ROUND(AU159*25%,2)</f>
        <v>18.5</v>
      </c>
      <c r="AW159" s="1">
        <f>ROUND(AU159*50%,2)</f>
        <v>37</v>
      </c>
      <c r="AX159" s="1">
        <f>+AW159-AT159</f>
        <v>21</v>
      </c>
    </row>
    <row r="160" spans="1:50" ht="20.100000000000001" customHeight="1">
      <c r="A160" s="14">
        <v>2</v>
      </c>
      <c r="B160" s="15" t="s">
        <v>128</v>
      </c>
      <c r="C160" s="16">
        <v>260</v>
      </c>
      <c r="D160" s="16">
        <v>120</v>
      </c>
      <c r="E160" s="18" t="e">
        <f>C160+D160+#REF!+#REF!</f>
        <v>#REF!</v>
      </c>
      <c r="F160" s="16">
        <v>30</v>
      </c>
      <c r="G160" s="24">
        <v>15</v>
      </c>
      <c r="H160" s="18" t="e">
        <f>F160+G160+#REF!</f>
        <v>#REF!</v>
      </c>
      <c r="I160" s="16">
        <v>0</v>
      </c>
      <c r="J160" s="16">
        <v>0</v>
      </c>
      <c r="K160" s="18">
        <f t="shared" si="412"/>
        <v>0</v>
      </c>
      <c r="L160" s="24">
        <v>10</v>
      </c>
      <c r="M160" s="24">
        <v>0</v>
      </c>
      <c r="N160" s="18">
        <f t="shared" si="279"/>
        <v>10</v>
      </c>
      <c r="O160" s="18">
        <f t="shared" si="413"/>
        <v>300</v>
      </c>
      <c r="P160" s="19">
        <f t="shared" si="413"/>
        <v>135</v>
      </c>
      <c r="Q160" s="18">
        <f t="shared" si="260"/>
        <v>435</v>
      </c>
      <c r="R160" s="16">
        <f t="shared" ref="R160:R179" si="417">ROUND(C160*0.25,2)</f>
        <v>65</v>
      </c>
      <c r="S160" s="16">
        <f t="shared" si="325"/>
        <v>18</v>
      </c>
      <c r="T160" s="16">
        <f t="shared" si="415"/>
        <v>7.5</v>
      </c>
      <c r="U160" s="16">
        <f t="shared" si="326"/>
        <v>2.25</v>
      </c>
      <c r="V160" s="16">
        <f t="shared" si="416"/>
        <v>0</v>
      </c>
      <c r="W160" s="16">
        <f t="shared" si="327"/>
        <v>0</v>
      </c>
      <c r="X160" s="16">
        <v>0</v>
      </c>
      <c r="Y160" s="16">
        <f t="shared" si="328"/>
        <v>0</v>
      </c>
      <c r="Z160" s="70">
        <f t="shared" ref="Z160:Z179" si="418">ROUND(C160*17.23%,2)</f>
        <v>44.8</v>
      </c>
      <c r="AA160" s="70">
        <f t="shared" ref="AA160:AA165" si="419">ROUND(D160*4.05%,2)-0.01</f>
        <v>4.8500000000000005</v>
      </c>
      <c r="AB160" s="70">
        <f t="shared" ref="AB160:AB179" si="420">ROUND(F160*5.82%,2)</f>
        <v>1.75</v>
      </c>
      <c r="AC160" s="70">
        <f t="shared" ref="AC160:AC179" si="421">ROUND(G160*3.45%,2)</f>
        <v>0.52</v>
      </c>
      <c r="AD160" s="70">
        <f t="shared" si="374"/>
        <v>0</v>
      </c>
      <c r="AE160" s="70">
        <f t="shared" si="375"/>
        <v>0</v>
      </c>
      <c r="AF160" s="70">
        <v>0</v>
      </c>
      <c r="AG160" s="70">
        <v>0</v>
      </c>
      <c r="AH160" s="70">
        <f t="shared" si="329"/>
        <v>109.8</v>
      </c>
      <c r="AI160" s="70">
        <f t="shared" si="330"/>
        <v>22.85</v>
      </c>
      <c r="AJ160" s="70">
        <f t="shared" si="331"/>
        <v>9.25</v>
      </c>
      <c r="AK160" s="70">
        <f t="shared" si="332"/>
        <v>2.77</v>
      </c>
      <c r="AL160" s="70">
        <f t="shared" si="333"/>
        <v>0</v>
      </c>
      <c r="AM160" s="70">
        <f t="shared" si="334"/>
        <v>0</v>
      </c>
      <c r="AN160" s="70">
        <f t="shared" si="335"/>
        <v>0</v>
      </c>
      <c r="AO160" s="70">
        <f t="shared" si="336"/>
        <v>0</v>
      </c>
      <c r="AR160" s="1">
        <f>3.25/94*100</f>
        <v>3.4574468085106385</v>
      </c>
      <c r="AT160" s="1">
        <v>0</v>
      </c>
      <c r="AU160" s="1">
        <v>10</v>
      </c>
      <c r="AV160" s="1">
        <f t="shared" ref="AV160:AV165" si="422">ROUND(AU160*25%,2)</f>
        <v>2.5</v>
      </c>
      <c r="AW160" s="1">
        <f t="shared" ref="AW160:AW165" si="423">ROUND(AU160*50%,2)</f>
        <v>5</v>
      </c>
      <c r="AX160" s="1">
        <f t="shared" ref="AX160:AX165" si="424">+AW160-AT160</f>
        <v>5</v>
      </c>
    </row>
    <row r="161" spans="1:50" ht="20.100000000000001" customHeight="1">
      <c r="A161" s="14">
        <v>3</v>
      </c>
      <c r="B161" s="15" t="s">
        <v>129</v>
      </c>
      <c r="C161" s="16">
        <v>80</v>
      </c>
      <c r="D161" s="16">
        <v>36</v>
      </c>
      <c r="E161" s="18" t="e">
        <f>C161+D161+#REF!+#REF!</f>
        <v>#REF!</v>
      </c>
      <c r="F161" s="16">
        <v>18</v>
      </c>
      <c r="G161" s="24">
        <v>12</v>
      </c>
      <c r="H161" s="18" t="e">
        <f>F161+G161+#REF!</f>
        <v>#REF!</v>
      </c>
      <c r="I161" s="16">
        <v>0</v>
      </c>
      <c r="J161" s="16">
        <v>0</v>
      </c>
      <c r="K161" s="18">
        <f t="shared" si="412"/>
        <v>0</v>
      </c>
      <c r="L161" s="24">
        <v>10</v>
      </c>
      <c r="M161" s="24">
        <v>0</v>
      </c>
      <c r="N161" s="18">
        <f t="shared" si="279"/>
        <v>10</v>
      </c>
      <c r="O161" s="18">
        <f t="shared" si="413"/>
        <v>108</v>
      </c>
      <c r="P161" s="19">
        <f t="shared" si="413"/>
        <v>48</v>
      </c>
      <c r="Q161" s="18">
        <f t="shared" si="260"/>
        <v>156</v>
      </c>
      <c r="R161" s="16">
        <f t="shared" si="417"/>
        <v>20</v>
      </c>
      <c r="S161" s="16">
        <f t="shared" si="325"/>
        <v>5.4</v>
      </c>
      <c r="T161" s="16">
        <f t="shared" si="415"/>
        <v>4.5</v>
      </c>
      <c r="U161" s="16">
        <f t="shared" si="326"/>
        <v>1.8</v>
      </c>
      <c r="V161" s="16">
        <f t="shared" si="416"/>
        <v>0</v>
      </c>
      <c r="W161" s="16">
        <f t="shared" si="327"/>
        <v>0</v>
      </c>
      <c r="X161" s="16">
        <v>0</v>
      </c>
      <c r="Y161" s="16">
        <f t="shared" si="328"/>
        <v>0</v>
      </c>
      <c r="Z161" s="70">
        <f t="shared" si="418"/>
        <v>13.78</v>
      </c>
      <c r="AA161" s="70">
        <f t="shared" si="419"/>
        <v>1.45</v>
      </c>
      <c r="AB161" s="70">
        <f>ROUND(F161*5.82%,2)+0.01</f>
        <v>1.06</v>
      </c>
      <c r="AC161" s="70">
        <f t="shared" si="421"/>
        <v>0.41</v>
      </c>
      <c r="AD161" s="70">
        <f t="shared" si="374"/>
        <v>0</v>
      </c>
      <c r="AE161" s="70">
        <f t="shared" si="375"/>
        <v>0</v>
      </c>
      <c r="AF161" s="70">
        <v>0</v>
      </c>
      <c r="AG161" s="70">
        <v>0</v>
      </c>
      <c r="AH161" s="70">
        <f t="shared" si="329"/>
        <v>33.78</v>
      </c>
      <c r="AI161" s="70">
        <f t="shared" si="330"/>
        <v>6.8500000000000005</v>
      </c>
      <c r="AJ161" s="70">
        <f t="shared" si="331"/>
        <v>5.5600000000000005</v>
      </c>
      <c r="AK161" s="70">
        <f t="shared" si="332"/>
        <v>2.21</v>
      </c>
      <c r="AL161" s="70">
        <f t="shared" si="333"/>
        <v>0</v>
      </c>
      <c r="AM161" s="70">
        <f t="shared" si="334"/>
        <v>0</v>
      </c>
      <c r="AN161" s="70">
        <f t="shared" si="335"/>
        <v>0</v>
      </c>
      <c r="AO161" s="70">
        <f t="shared" si="336"/>
        <v>0</v>
      </c>
      <c r="AT161" s="1">
        <v>0</v>
      </c>
      <c r="AU161" s="1">
        <v>10</v>
      </c>
      <c r="AV161" s="1">
        <f t="shared" si="422"/>
        <v>2.5</v>
      </c>
      <c r="AW161" s="1">
        <f t="shared" si="423"/>
        <v>5</v>
      </c>
      <c r="AX161" s="1">
        <f t="shared" si="424"/>
        <v>5</v>
      </c>
    </row>
    <row r="162" spans="1:50" ht="20.100000000000001" customHeight="1">
      <c r="A162" s="14">
        <v>4</v>
      </c>
      <c r="B162" s="15" t="s">
        <v>130</v>
      </c>
      <c r="C162" s="16">
        <v>235</v>
      </c>
      <c r="D162" s="16">
        <v>40</v>
      </c>
      <c r="E162" s="18" t="e">
        <f>C162+D162+#REF!+#REF!</f>
        <v>#REF!</v>
      </c>
      <c r="F162" s="16">
        <v>0</v>
      </c>
      <c r="G162" s="24">
        <v>0</v>
      </c>
      <c r="H162" s="18" t="e">
        <f>F162+G162+#REF!</f>
        <v>#REF!</v>
      </c>
      <c r="I162" s="16">
        <v>0</v>
      </c>
      <c r="J162" s="16">
        <v>0</v>
      </c>
      <c r="K162" s="18">
        <f t="shared" si="412"/>
        <v>0</v>
      </c>
      <c r="L162" s="24">
        <v>15</v>
      </c>
      <c r="M162" s="24">
        <v>10</v>
      </c>
      <c r="N162" s="18">
        <f t="shared" si="279"/>
        <v>25</v>
      </c>
      <c r="O162" s="18">
        <f t="shared" si="413"/>
        <v>250</v>
      </c>
      <c r="P162" s="19">
        <f t="shared" si="413"/>
        <v>50</v>
      </c>
      <c r="Q162" s="18">
        <f t="shared" si="260"/>
        <v>300</v>
      </c>
      <c r="R162" s="16">
        <f t="shared" si="417"/>
        <v>58.75</v>
      </c>
      <c r="S162" s="16">
        <f t="shared" si="325"/>
        <v>6</v>
      </c>
      <c r="T162" s="16">
        <f t="shared" si="415"/>
        <v>0</v>
      </c>
      <c r="U162" s="16">
        <f t="shared" si="326"/>
        <v>0</v>
      </c>
      <c r="V162" s="16">
        <f t="shared" si="416"/>
        <v>0</v>
      </c>
      <c r="W162" s="16">
        <f t="shared" si="327"/>
        <v>0</v>
      </c>
      <c r="X162" s="16">
        <v>1.25</v>
      </c>
      <c r="Y162" s="16">
        <f t="shared" si="328"/>
        <v>1.5</v>
      </c>
      <c r="Z162" s="70">
        <f t="shared" si="418"/>
        <v>40.49</v>
      </c>
      <c r="AA162" s="70">
        <f t="shared" si="419"/>
        <v>1.61</v>
      </c>
      <c r="AB162" s="70">
        <f t="shared" si="420"/>
        <v>0</v>
      </c>
      <c r="AC162" s="70">
        <f t="shared" si="421"/>
        <v>0</v>
      </c>
      <c r="AD162" s="70">
        <f t="shared" si="374"/>
        <v>0</v>
      </c>
      <c r="AE162" s="70">
        <f t="shared" si="375"/>
        <v>0</v>
      </c>
      <c r="AF162" s="70">
        <v>0</v>
      </c>
      <c r="AG162" s="70">
        <v>0</v>
      </c>
      <c r="AH162" s="70">
        <f t="shared" si="329"/>
        <v>99.240000000000009</v>
      </c>
      <c r="AI162" s="70">
        <f t="shared" si="330"/>
        <v>7.61</v>
      </c>
      <c r="AJ162" s="70">
        <f t="shared" si="331"/>
        <v>0</v>
      </c>
      <c r="AK162" s="70">
        <f t="shared" si="332"/>
        <v>0</v>
      </c>
      <c r="AL162" s="70">
        <f t="shared" si="333"/>
        <v>0</v>
      </c>
      <c r="AM162" s="70">
        <f t="shared" si="334"/>
        <v>0</v>
      </c>
      <c r="AN162" s="70">
        <f t="shared" si="335"/>
        <v>1.25</v>
      </c>
      <c r="AO162" s="70">
        <f t="shared" si="336"/>
        <v>1.5</v>
      </c>
      <c r="AT162" s="1">
        <v>1.25</v>
      </c>
      <c r="AU162" s="1">
        <v>15</v>
      </c>
      <c r="AV162" s="1">
        <f t="shared" si="422"/>
        <v>3.75</v>
      </c>
      <c r="AW162" s="1">
        <f t="shared" si="423"/>
        <v>7.5</v>
      </c>
      <c r="AX162" s="1">
        <f t="shared" si="424"/>
        <v>6.25</v>
      </c>
    </row>
    <row r="163" spans="1:50" ht="20.100000000000001" customHeight="1">
      <c r="A163" s="14">
        <v>5</v>
      </c>
      <c r="B163" s="15" t="s">
        <v>131</v>
      </c>
      <c r="C163" s="16">
        <v>115</v>
      </c>
      <c r="D163" s="16">
        <v>34</v>
      </c>
      <c r="E163" s="18" t="e">
        <f>C163+D163+#REF!+#REF!</f>
        <v>#REF!</v>
      </c>
      <c r="F163" s="16">
        <v>20</v>
      </c>
      <c r="G163" s="24">
        <v>5</v>
      </c>
      <c r="H163" s="18" t="e">
        <f>F163+G163+#REF!</f>
        <v>#REF!</v>
      </c>
      <c r="I163" s="16">
        <v>0</v>
      </c>
      <c r="J163" s="16">
        <v>0</v>
      </c>
      <c r="K163" s="18">
        <f t="shared" si="412"/>
        <v>0</v>
      </c>
      <c r="L163" s="24">
        <v>15</v>
      </c>
      <c r="M163" s="24">
        <v>10</v>
      </c>
      <c r="N163" s="18">
        <f t="shared" si="279"/>
        <v>25</v>
      </c>
      <c r="O163" s="18">
        <f t="shared" si="413"/>
        <v>150</v>
      </c>
      <c r="P163" s="19">
        <f t="shared" si="413"/>
        <v>49</v>
      </c>
      <c r="Q163" s="18">
        <f t="shared" si="260"/>
        <v>199</v>
      </c>
      <c r="R163" s="16">
        <f t="shared" si="417"/>
        <v>28.75</v>
      </c>
      <c r="S163" s="16">
        <f t="shared" si="325"/>
        <v>5.0999999999999996</v>
      </c>
      <c r="T163" s="16">
        <f t="shared" si="415"/>
        <v>5</v>
      </c>
      <c r="U163" s="16">
        <f t="shared" si="326"/>
        <v>0.75</v>
      </c>
      <c r="V163" s="16">
        <f t="shared" si="416"/>
        <v>0</v>
      </c>
      <c r="W163" s="16">
        <f t="shared" si="327"/>
        <v>0</v>
      </c>
      <c r="X163" s="16">
        <v>1.25</v>
      </c>
      <c r="Y163" s="16">
        <f t="shared" si="328"/>
        <v>1.5</v>
      </c>
      <c r="Z163" s="70">
        <f t="shared" si="418"/>
        <v>19.809999999999999</v>
      </c>
      <c r="AA163" s="70">
        <f t="shared" si="419"/>
        <v>1.3699999999999999</v>
      </c>
      <c r="AB163" s="70">
        <f t="shared" si="420"/>
        <v>1.1599999999999999</v>
      </c>
      <c r="AC163" s="70">
        <f t="shared" si="421"/>
        <v>0.17</v>
      </c>
      <c r="AD163" s="70">
        <f t="shared" si="374"/>
        <v>0</v>
      </c>
      <c r="AE163" s="70">
        <f t="shared" si="375"/>
        <v>0</v>
      </c>
      <c r="AF163" s="70">
        <v>0</v>
      </c>
      <c r="AG163" s="70">
        <v>0</v>
      </c>
      <c r="AH163" s="70">
        <f t="shared" si="329"/>
        <v>48.56</v>
      </c>
      <c r="AI163" s="70">
        <f t="shared" si="330"/>
        <v>6.47</v>
      </c>
      <c r="AJ163" s="70">
        <f t="shared" si="331"/>
        <v>6.16</v>
      </c>
      <c r="AK163" s="70">
        <f t="shared" si="332"/>
        <v>0.92</v>
      </c>
      <c r="AL163" s="70">
        <f t="shared" si="333"/>
        <v>0</v>
      </c>
      <c r="AM163" s="70">
        <f t="shared" si="334"/>
        <v>0</v>
      </c>
      <c r="AN163" s="70">
        <f t="shared" si="335"/>
        <v>1.25</v>
      </c>
      <c r="AO163" s="70">
        <f t="shared" si="336"/>
        <v>1.5</v>
      </c>
      <c r="AT163" s="1">
        <v>1.25</v>
      </c>
      <c r="AU163" s="1">
        <v>15</v>
      </c>
      <c r="AV163" s="1">
        <f t="shared" si="422"/>
        <v>3.75</v>
      </c>
      <c r="AW163" s="1">
        <f t="shared" si="423"/>
        <v>7.5</v>
      </c>
      <c r="AX163" s="1">
        <f t="shared" si="424"/>
        <v>6.25</v>
      </c>
    </row>
    <row r="164" spans="1:50" ht="20.100000000000001" customHeight="1">
      <c r="A164" s="14">
        <v>6</v>
      </c>
      <c r="B164" s="15" t="s">
        <v>132</v>
      </c>
      <c r="C164" s="16">
        <v>116</v>
      </c>
      <c r="D164" s="16">
        <v>25</v>
      </c>
      <c r="E164" s="18" t="e">
        <f>C164+D164+#REF!+#REF!</f>
        <v>#REF!</v>
      </c>
      <c r="F164" s="16">
        <v>19</v>
      </c>
      <c r="G164" s="24">
        <v>15</v>
      </c>
      <c r="H164" s="18" t="e">
        <f>F164+G164+#REF!</f>
        <v>#REF!</v>
      </c>
      <c r="I164" s="16">
        <v>0</v>
      </c>
      <c r="J164" s="16">
        <v>0</v>
      </c>
      <c r="K164" s="18">
        <f t="shared" si="412"/>
        <v>0</v>
      </c>
      <c r="L164" s="24">
        <v>0</v>
      </c>
      <c r="M164" s="24">
        <v>0</v>
      </c>
      <c r="N164" s="18">
        <f t="shared" si="279"/>
        <v>0</v>
      </c>
      <c r="O164" s="18">
        <f t="shared" si="413"/>
        <v>135</v>
      </c>
      <c r="P164" s="19">
        <f t="shared" si="413"/>
        <v>40</v>
      </c>
      <c r="Q164" s="18">
        <f t="shared" si="260"/>
        <v>175</v>
      </c>
      <c r="R164" s="16">
        <f t="shared" si="417"/>
        <v>29</v>
      </c>
      <c r="S164" s="16">
        <f t="shared" si="325"/>
        <v>3.75</v>
      </c>
      <c r="T164" s="16">
        <f t="shared" si="415"/>
        <v>4.75</v>
      </c>
      <c r="U164" s="16">
        <f t="shared" si="326"/>
        <v>2.25</v>
      </c>
      <c r="V164" s="16">
        <f t="shared" si="416"/>
        <v>0</v>
      </c>
      <c r="W164" s="16">
        <f t="shared" si="327"/>
        <v>0</v>
      </c>
      <c r="X164" s="16">
        <v>0</v>
      </c>
      <c r="Y164" s="16">
        <f t="shared" si="328"/>
        <v>0</v>
      </c>
      <c r="Z164" s="70">
        <f t="shared" si="418"/>
        <v>19.989999999999998</v>
      </c>
      <c r="AA164" s="70">
        <f t="shared" si="419"/>
        <v>1</v>
      </c>
      <c r="AB164" s="70">
        <f t="shared" si="420"/>
        <v>1.1100000000000001</v>
      </c>
      <c r="AC164" s="70">
        <f>ROUND(G164*3.45%,2)+0.01</f>
        <v>0.53</v>
      </c>
      <c r="AD164" s="70">
        <f t="shared" si="374"/>
        <v>0</v>
      </c>
      <c r="AE164" s="70">
        <f t="shared" si="375"/>
        <v>0</v>
      </c>
      <c r="AF164" s="70">
        <v>0</v>
      </c>
      <c r="AG164" s="70">
        <v>0</v>
      </c>
      <c r="AH164" s="70">
        <f t="shared" si="329"/>
        <v>48.989999999999995</v>
      </c>
      <c r="AI164" s="70">
        <f t="shared" si="330"/>
        <v>4.75</v>
      </c>
      <c r="AJ164" s="70">
        <f t="shared" si="331"/>
        <v>5.86</v>
      </c>
      <c r="AK164" s="70">
        <f t="shared" si="332"/>
        <v>2.7800000000000002</v>
      </c>
      <c r="AL164" s="70">
        <f t="shared" si="333"/>
        <v>0</v>
      </c>
      <c r="AM164" s="70">
        <f t="shared" si="334"/>
        <v>0</v>
      </c>
      <c r="AN164" s="70">
        <f t="shared" si="335"/>
        <v>0</v>
      </c>
      <c r="AO164" s="70">
        <f t="shared" si="336"/>
        <v>0</v>
      </c>
      <c r="AT164" s="1">
        <v>0</v>
      </c>
      <c r="AU164" s="1">
        <v>0</v>
      </c>
      <c r="AV164" s="1">
        <f t="shared" si="422"/>
        <v>0</v>
      </c>
      <c r="AW164" s="1">
        <f t="shared" si="423"/>
        <v>0</v>
      </c>
      <c r="AX164" s="1">
        <f t="shared" si="424"/>
        <v>0</v>
      </c>
    </row>
    <row r="165" spans="1:50" ht="20.100000000000001" customHeight="1">
      <c r="A165" s="14">
        <v>7</v>
      </c>
      <c r="B165" s="15" t="s">
        <v>133</v>
      </c>
      <c r="C165" s="16">
        <v>112</v>
      </c>
      <c r="D165" s="16">
        <v>15</v>
      </c>
      <c r="E165" s="18" t="e">
        <f>C165+D165+#REF!+#REF!</f>
        <v>#REF!</v>
      </c>
      <c r="F165" s="16">
        <v>0</v>
      </c>
      <c r="G165" s="24">
        <v>0</v>
      </c>
      <c r="H165" s="18" t="e">
        <f>F165+G165+#REF!</f>
        <v>#REF!</v>
      </c>
      <c r="I165" s="16">
        <v>0</v>
      </c>
      <c r="J165" s="16">
        <v>0</v>
      </c>
      <c r="K165" s="18">
        <f t="shared" si="412"/>
        <v>0</v>
      </c>
      <c r="L165" s="24">
        <v>0</v>
      </c>
      <c r="M165" s="24">
        <v>0</v>
      </c>
      <c r="N165" s="18">
        <f t="shared" si="279"/>
        <v>0</v>
      </c>
      <c r="O165" s="18">
        <f t="shared" si="413"/>
        <v>112</v>
      </c>
      <c r="P165" s="19">
        <f t="shared" si="413"/>
        <v>15</v>
      </c>
      <c r="Q165" s="18">
        <f t="shared" ref="Q165:Q222" si="425">O165+P165</f>
        <v>127</v>
      </c>
      <c r="R165" s="16">
        <f t="shared" si="417"/>
        <v>28</v>
      </c>
      <c r="S165" s="16">
        <f t="shared" si="325"/>
        <v>2.25</v>
      </c>
      <c r="T165" s="16">
        <f t="shared" si="415"/>
        <v>0</v>
      </c>
      <c r="U165" s="16">
        <f t="shared" si="326"/>
        <v>0</v>
      </c>
      <c r="V165" s="16">
        <f t="shared" si="416"/>
        <v>0</v>
      </c>
      <c r="W165" s="16">
        <f t="shared" si="327"/>
        <v>0</v>
      </c>
      <c r="X165" s="16">
        <v>0</v>
      </c>
      <c r="Y165" s="16">
        <f t="shared" si="328"/>
        <v>0</v>
      </c>
      <c r="Z165" s="70">
        <f t="shared" si="418"/>
        <v>19.3</v>
      </c>
      <c r="AA165" s="70">
        <f t="shared" si="419"/>
        <v>0.6</v>
      </c>
      <c r="AB165" s="70">
        <f t="shared" si="420"/>
        <v>0</v>
      </c>
      <c r="AC165" s="70">
        <f t="shared" si="421"/>
        <v>0</v>
      </c>
      <c r="AD165" s="70">
        <f t="shared" si="374"/>
        <v>0</v>
      </c>
      <c r="AE165" s="70">
        <f t="shared" si="375"/>
        <v>0</v>
      </c>
      <c r="AF165" s="70">
        <v>0</v>
      </c>
      <c r="AG165" s="70">
        <v>0</v>
      </c>
      <c r="AH165" s="70">
        <f t="shared" si="329"/>
        <v>47.3</v>
      </c>
      <c r="AI165" s="70">
        <f t="shared" si="330"/>
        <v>2.85</v>
      </c>
      <c r="AJ165" s="70">
        <f t="shared" si="331"/>
        <v>0</v>
      </c>
      <c r="AK165" s="70">
        <f t="shared" si="332"/>
        <v>0</v>
      </c>
      <c r="AL165" s="70">
        <f t="shared" si="333"/>
        <v>0</v>
      </c>
      <c r="AM165" s="70">
        <f t="shared" si="334"/>
        <v>0</v>
      </c>
      <c r="AN165" s="70">
        <f t="shared" si="335"/>
        <v>0</v>
      </c>
      <c r="AO165" s="70">
        <f t="shared" si="336"/>
        <v>0</v>
      </c>
      <c r="AT165" s="1">
        <v>0</v>
      </c>
      <c r="AU165" s="1">
        <v>0</v>
      </c>
      <c r="AV165" s="1">
        <f t="shared" si="422"/>
        <v>0</v>
      </c>
      <c r="AW165" s="1">
        <f t="shared" si="423"/>
        <v>0</v>
      </c>
      <c r="AX165" s="1">
        <f t="shared" si="424"/>
        <v>0</v>
      </c>
    </row>
    <row r="166" spans="1:50" s="5" customFormat="1" ht="20.100000000000001" customHeight="1">
      <c r="A166" s="66"/>
      <c r="B166" s="67" t="s">
        <v>127</v>
      </c>
      <c r="C166" s="68">
        <f>SUM(C159:C165)</f>
        <v>1601</v>
      </c>
      <c r="D166" s="68">
        <f t="shared" ref="D166:R166" si="426">SUM(D159:D165)</f>
        <v>400</v>
      </c>
      <c r="E166" s="68" t="e">
        <f t="shared" si="426"/>
        <v>#REF!</v>
      </c>
      <c r="F166" s="68">
        <f t="shared" si="426"/>
        <v>87</v>
      </c>
      <c r="G166" s="68">
        <f t="shared" si="426"/>
        <v>47</v>
      </c>
      <c r="H166" s="68" t="e">
        <f t="shared" si="426"/>
        <v>#REF!</v>
      </c>
      <c r="I166" s="68">
        <f t="shared" si="426"/>
        <v>0</v>
      </c>
      <c r="J166" s="68">
        <f t="shared" si="426"/>
        <v>0</v>
      </c>
      <c r="K166" s="68">
        <f t="shared" si="426"/>
        <v>0</v>
      </c>
      <c r="L166" s="68">
        <f t="shared" si="426"/>
        <v>124</v>
      </c>
      <c r="M166" s="68">
        <f t="shared" si="426"/>
        <v>47</v>
      </c>
      <c r="N166" s="68">
        <f t="shared" si="426"/>
        <v>171</v>
      </c>
      <c r="O166" s="68">
        <f t="shared" si="426"/>
        <v>1812</v>
      </c>
      <c r="P166" s="68">
        <f t="shared" si="426"/>
        <v>494</v>
      </c>
      <c r="Q166" s="68">
        <f t="shared" si="426"/>
        <v>2306</v>
      </c>
      <c r="R166" s="68">
        <f t="shared" si="426"/>
        <v>400.25</v>
      </c>
      <c r="S166" s="68">
        <f t="shared" ref="S166" si="427">SUM(S159:S165)</f>
        <v>60</v>
      </c>
      <c r="T166" s="68">
        <f t="shared" ref="T166" si="428">SUM(T159:T165)</f>
        <v>21.75</v>
      </c>
      <c r="U166" s="68">
        <f t="shared" ref="U166" si="429">SUM(U159:U165)</f>
        <v>7.05</v>
      </c>
      <c r="V166" s="68">
        <f t="shared" ref="V166" si="430">SUM(V159:V165)</f>
        <v>0</v>
      </c>
      <c r="W166" s="68">
        <f t="shared" ref="W166" si="431">SUM(W159:W165)</f>
        <v>0</v>
      </c>
      <c r="X166" s="68">
        <f t="shared" ref="X166:AS166" si="432">SUM(X159:X165)</f>
        <v>18.5</v>
      </c>
      <c r="Y166" s="68">
        <f t="shared" si="432"/>
        <v>7.05</v>
      </c>
      <c r="Z166" s="68">
        <f t="shared" si="432"/>
        <v>275.85000000000002</v>
      </c>
      <c r="AA166" s="68">
        <f t="shared" si="432"/>
        <v>16.139999999999997</v>
      </c>
      <c r="AB166" s="68">
        <f t="shared" si="432"/>
        <v>5.08</v>
      </c>
      <c r="AC166" s="68">
        <f t="shared" si="432"/>
        <v>1.63</v>
      </c>
      <c r="AD166" s="68">
        <f t="shared" si="432"/>
        <v>0</v>
      </c>
      <c r="AE166" s="68">
        <f t="shared" si="432"/>
        <v>0</v>
      </c>
      <c r="AF166" s="68">
        <f t="shared" si="432"/>
        <v>0</v>
      </c>
      <c r="AG166" s="68">
        <f t="shared" si="432"/>
        <v>0</v>
      </c>
      <c r="AH166" s="68">
        <f t="shared" si="432"/>
        <v>676.09999999999991</v>
      </c>
      <c r="AI166" s="68">
        <f t="shared" si="432"/>
        <v>76.14</v>
      </c>
      <c r="AJ166" s="68">
        <f t="shared" si="432"/>
        <v>26.83</v>
      </c>
      <c r="AK166" s="68">
        <f t="shared" si="432"/>
        <v>8.68</v>
      </c>
      <c r="AL166" s="68">
        <f t="shared" si="432"/>
        <v>0</v>
      </c>
      <c r="AM166" s="68">
        <f t="shared" si="432"/>
        <v>0</v>
      </c>
      <c r="AN166" s="68">
        <f t="shared" si="432"/>
        <v>18.5</v>
      </c>
      <c r="AO166" s="68">
        <f t="shared" si="432"/>
        <v>7.05</v>
      </c>
      <c r="AP166" s="68">
        <f t="shared" si="432"/>
        <v>0</v>
      </c>
      <c r="AQ166" s="68">
        <f t="shared" si="432"/>
        <v>0</v>
      </c>
      <c r="AR166" s="68">
        <f t="shared" si="432"/>
        <v>3.4574468085106385</v>
      </c>
      <c r="AS166" s="68">
        <f t="shared" si="432"/>
        <v>0</v>
      </c>
    </row>
    <row r="167" spans="1:50" ht="20.100000000000001" customHeight="1">
      <c r="A167" s="14">
        <v>8</v>
      </c>
      <c r="B167" s="15" t="s">
        <v>134</v>
      </c>
      <c r="C167" s="16">
        <v>715</v>
      </c>
      <c r="D167" s="16">
        <v>150</v>
      </c>
      <c r="E167" s="18" t="e">
        <f>C167+D167+#REF!+#REF!</f>
        <v>#REF!</v>
      </c>
      <c r="F167" s="16">
        <v>0</v>
      </c>
      <c r="G167" s="24">
        <v>0</v>
      </c>
      <c r="H167" s="18" t="e">
        <f>F167+G167+#REF!</f>
        <v>#REF!</v>
      </c>
      <c r="I167" s="16">
        <v>0</v>
      </c>
      <c r="J167" s="16">
        <v>0</v>
      </c>
      <c r="K167" s="18">
        <f t="shared" si="412"/>
        <v>0</v>
      </c>
      <c r="L167" s="24">
        <v>30</v>
      </c>
      <c r="M167" s="24">
        <v>10</v>
      </c>
      <c r="N167" s="18">
        <f t="shared" si="279"/>
        <v>40</v>
      </c>
      <c r="O167" s="18">
        <f t="shared" ref="O167:P170" si="433">C167+F167+I167+L167</f>
        <v>745</v>
      </c>
      <c r="P167" s="19">
        <f t="shared" si="433"/>
        <v>160</v>
      </c>
      <c r="Q167" s="18">
        <f t="shared" si="425"/>
        <v>905</v>
      </c>
      <c r="R167" s="16">
        <f t="shared" si="417"/>
        <v>178.75</v>
      </c>
      <c r="S167" s="16">
        <f t="shared" si="325"/>
        <v>22.5</v>
      </c>
      <c r="T167" s="16">
        <f t="shared" si="415"/>
        <v>0</v>
      </c>
      <c r="U167" s="16">
        <f t="shared" si="326"/>
        <v>0</v>
      </c>
      <c r="V167" s="16">
        <f t="shared" si="416"/>
        <v>0</v>
      </c>
      <c r="W167" s="16">
        <f t="shared" si="327"/>
        <v>0</v>
      </c>
      <c r="X167" s="16">
        <f t="shared" ref="X167:X179" si="434">ROUND(L167*0.25,2)</f>
        <v>7.5</v>
      </c>
      <c r="Y167" s="16">
        <f t="shared" si="328"/>
        <v>1.5</v>
      </c>
      <c r="Z167" s="70">
        <f>ROUND(C167*17.23%,2)-0.01</f>
        <v>123.17999999999999</v>
      </c>
      <c r="AA167" s="70">
        <f t="shared" ref="AA167:AA179" si="435">ROUND(D167*4.05%,2)</f>
        <v>6.08</v>
      </c>
      <c r="AB167" s="70">
        <f t="shared" si="420"/>
        <v>0</v>
      </c>
      <c r="AC167" s="70">
        <f t="shared" si="421"/>
        <v>0</v>
      </c>
      <c r="AD167" s="70">
        <f t="shared" si="374"/>
        <v>0</v>
      </c>
      <c r="AE167" s="70">
        <f t="shared" si="375"/>
        <v>0</v>
      </c>
      <c r="AF167" s="70">
        <v>0</v>
      </c>
      <c r="AG167" s="70">
        <v>0</v>
      </c>
      <c r="AH167" s="70">
        <f t="shared" si="329"/>
        <v>301.93</v>
      </c>
      <c r="AI167" s="70">
        <f t="shared" si="330"/>
        <v>28.58</v>
      </c>
      <c r="AJ167" s="70">
        <f t="shared" si="331"/>
        <v>0</v>
      </c>
      <c r="AK167" s="70">
        <f t="shared" si="332"/>
        <v>0</v>
      </c>
      <c r="AL167" s="70">
        <f t="shared" si="333"/>
        <v>0</v>
      </c>
      <c r="AM167" s="70">
        <f t="shared" si="334"/>
        <v>0</v>
      </c>
      <c r="AN167" s="70">
        <f t="shared" si="335"/>
        <v>7.5</v>
      </c>
      <c r="AO167" s="70">
        <f t="shared" si="336"/>
        <v>1.5</v>
      </c>
    </row>
    <row r="168" spans="1:50" ht="20.100000000000001" customHeight="1">
      <c r="A168" s="14">
        <v>9</v>
      </c>
      <c r="B168" s="15" t="s">
        <v>135</v>
      </c>
      <c r="C168" s="16">
        <v>100</v>
      </c>
      <c r="D168" s="16">
        <v>30</v>
      </c>
      <c r="E168" s="18" t="e">
        <f>C168+D168+#REF!+#REF!</f>
        <v>#REF!</v>
      </c>
      <c r="F168" s="16">
        <v>40</v>
      </c>
      <c r="G168" s="24">
        <v>15</v>
      </c>
      <c r="H168" s="18" t="e">
        <f>F168+G168+#REF!</f>
        <v>#REF!</v>
      </c>
      <c r="I168" s="16">
        <v>0</v>
      </c>
      <c r="J168" s="16">
        <v>0</v>
      </c>
      <c r="K168" s="18">
        <f t="shared" si="412"/>
        <v>0</v>
      </c>
      <c r="L168" s="24">
        <v>0</v>
      </c>
      <c r="M168" s="24">
        <v>0</v>
      </c>
      <c r="N168" s="18">
        <f t="shared" si="279"/>
        <v>0</v>
      </c>
      <c r="O168" s="18">
        <f t="shared" si="433"/>
        <v>140</v>
      </c>
      <c r="P168" s="19">
        <f t="shared" si="433"/>
        <v>45</v>
      </c>
      <c r="Q168" s="18">
        <f t="shared" si="425"/>
        <v>185</v>
      </c>
      <c r="R168" s="16">
        <f t="shared" si="417"/>
        <v>25</v>
      </c>
      <c r="S168" s="16">
        <f t="shared" si="325"/>
        <v>4.5</v>
      </c>
      <c r="T168" s="16">
        <f t="shared" si="415"/>
        <v>10</v>
      </c>
      <c r="U168" s="16">
        <f t="shared" si="326"/>
        <v>2.25</v>
      </c>
      <c r="V168" s="16">
        <f t="shared" si="416"/>
        <v>0</v>
      </c>
      <c r="W168" s="16">
        <f t="shared" si="327"/>
        <v>0</v>
      </c>
      <c r="X168" s="16">
        <f t="shared" si="434"/>
        <v>0</v>
      </c>
      <c r="Y168" s="16">
        <f t="shared" si="328"/>
        <v>0</v>
      </c>
      <c r="Z168" s="70">
        <f t="shared" si="418"/>
        <v>17.23</v>
      </c>
      <c r="AA168" s="70">
        <f t="shared" si="435"/>
        <v>1.22</v>
      </c>
      <c r="AB168" s="70">
        <f t="shared" si="420"/>
        <v>2.33</v>
      </c>
      <c r="AC168" s="70">
        <f t="shared" si="421"/>
        <v>0.52</v>
      </c>
      <c r="AD168" s="70">
        <f t="shared" si="374"/>
        <v>0</v>
      </c>
      <c r="AE168" s="70">
        <f t="shared" si="375"/>
        <v>0</v>
      </c>
      <c r="AF168" s="70">
        <v>0</v>
      </c>
      <c r="AG168" s="70">
        <v>0</v>
      </c>
      <c r="AH168" s="70">
        <f t="shared" si="329"/>
        <v>42.230000000000004</v>
      </c>
      <c r="AI168" s="70">
        <f t="shared" si="330"/>
        <v>5.72</v>
      </c>
      <c r="AJ168" s="70">
        <f t="shared" si="331"/>
        <v>12.33</v>
      </c>
      <c r="AK168" s="70">
        <f t="shared" si="332"/>
        <v>2.77</v>
      </c>
      <c r="AL168" s="70">
        <f t="shared" si="333"/>
        <v>0</v>
      </c>
      <c r="AM168" s="70">
        <f t="shared" si="334"/>
        <v>0</v>
      </c>
      <c r="AN168" s="70">
        <f t="shared" si="335"/>
        <v>0</v>
      </c>
      <c r="AO168" s="70">
        <f t="shared" si="336"/>
        <v>0</v>
      </c>
    </row>
    <row r="169" spans="1:50" ht="20.100000000000001" customHeight="1">
      <c r="A169" s="14">
        <v>10</v>
      </c>
      <c r="B169" s="15" t="s">
        <v>136</v>
      </c>
      <c r="C169" s="16">
        <v>342</v>
      </c>
      <c r="D169" s="16">
        <v>100</v>
      </c>
      <c r="E169" s="18" t="e">
        <f>C169+D169+#REF!+#REF!</f>
        <v>#REF!</v>
      </c>
      <c r="F169" s="16">
        <v>53</v>
      </c>
      <c r="G169" s="24">
        <v>27</v>
      </c>
      <c r="H169" s="18" t="e">
        <f>F169+G169+#REF!</f>
        <v>#REF!</v>
      </c>
      <c r="I169" s="16">
        <v>0</v>
      </c>
      <c r="J169" s="16">
        <v>0</v>
      </c>
      <c r="K169" s="18">
        <f t="shared" si="412"/>
        <v>0</v>
      </c>
      <c r="L169" s="24">
        <v>30</v>
      </c>
      <c r="M169" s="24">
        <v>30</v>
      </c>
      <c r="N169" s="18">
        <f t="shared" si="279"/>
        <v>60</v>
      </c>
      <c r="O169" s="18">
        <f t="shared" si="433"/>
        <v>425</v>
      </c>
      <c r="P169" s="19">
        <f t="shared" si="433"/>
        <v>157</v>
      </c>
      <c r="Q169" s="18">
        <f t="shared" si="425"/>
        <v>582</v>
      </c>
      <c r="R169" s="16">
        <f t="shared" si="417"/>
        <v>85.5</v>
      </c>
      <c r="S169" s="16">
        <f t="shared" si="325"/>
        <v>15</v>
      </c>
      <c r="T169" s="16">
        <f t="shared" si="415"/>
        <v>13.25</v>
      </c>
      <c r="U169" s="16">
        <f t="shared" si="326"/>
        <v>4.05</v>
      </c>
      <c r="V169" s="16">
        <f t="shared" si="416"/>
        <v>0</v>
      </c>
      <c r="W169" s="16">
        <f t="shared" si="327"/>
        <v>0</v>
      </c>
      <c r="X169" s="16">
        <f t="shared" si="434"/>
        <v>7.5</v>
      </c>
      <c r="Y169" s="16">
        <f t="shared" si="328"/>
        <v>4.5</v>
      </c>
      <c r="Z169" s="70">
        <f t="shared" si="418"/>
        <v>58.93</v>
      </c>
      <c r="AA169" s="70">
        <f t="shared" si="435"/>
        <v>4.05</v>
      </c>
      <c r="AB169" s="70">
        <f t="shared" si="420"/>
        <v>3.08</v>
      </c>
      <c r="AC169" s="70">
        <f t="shared" si="421"/>
        <v>0.93</v>
      </c>
      <c r="AD169" s="70">
        <f t="shared" si="374"/>
        <v>0</v>
      </c>
      <c r="AE169" s="70">
        <f t="shared" si="375"/>
        <v>0</v>
      </c>
      <c r="AF169" s="70">
        <v>0</v>
      </c>
      <c r="AG169" s="70">
        <v>0</v>
      </c>
      <c r="AH169" s="70">
        <f t="shared" si="329"/>
        <v>144.43</v>
      </c>
      <c r="AI169" s="70">
        <f t="shared" si="330"/>
        <v>19.05</v>
      </c>
      <c r="AJ169" s="70">
        <f t="shared" si="331"/>
        <v>16.329999999999998</v>
      </c>
      <c r="AK169" s="70">
        <f t="shared" si="332"/>
        <v>4.9799999999999995</v>
      </c>
      <c r="AL169" s="70">
        <f t="shared" si="333"/>
        <v>0</v>
      </c>
      <c r="AM169" s="70">
        <f t="shared" si="334"/>
        <v>0</v>
      </c>
      <c r="AN169" s="70">
        <f t="shared" si="335"/>
        <v>7.5</v>
      </c>
      <c r="AO169" s="70">
        <f t="shared" si="336"/>
        <v>4.5</v>
      </c>
    </row>
    <row r="170" spans="1:50" ht="20.100000000000001" customHeight="1">
      <c r="A170" s="14">
        <v>11</v>
      </c>
      <c r="B170" s="15" t="s">
        <v>137</v>
      </c>
      <c r="C170" s="16">
        <v>93</v>
      </c>
      <c r="D170" s="16">
        <v>37</v>
      </c>
      <c r="E170" s="18" t="e">
        <f>C170+D170+#REF!+#REF!</f>
        <v>#REF!</v>
      </c>
      <c r="F170" s="16">
        <v>0</v>
      </c>
      <c r="G170" s="24">
        <v>0</v>
      </c>
      <c r="H170" s="18" t="e">
        <f>F170+G170+#REF!</f>
        <v>#REF!</v>
      </c>
      <c r="I170" s="16">
        <v>0</v>
      </c>
      <c r="J170" s="16">
        <v>0</v>
      </c>
      <c r="K170" s="18">
        <f t="shared" si="412"/>
        <v>0</v>
      </c>
      <c r="L170" s="24">
        <v>0</v>
      </c>
      <c r="M170" s="24">
        <v>0</v>
      </c>
      <c r="N170" s="18">
        <f t="shared" si="279"/>
        <v>0</v>
      </c>
      <c r="O170" s="18">
        <f t="shared" si="433"/>
        <v>93</v>
      </c>
      <c r="P170" s="19">
        <f t="shared" si="433"/>
        <v>37</v>
      </c>
      <c r="Q170" s="18">
        <f t="shared" si="425"/>
        <v>130</v>
      </c>
      <c r="R170" s="16">
        <f t="shared" si="417"/>
        <v>23.25</v>
      </c>
      <c r="S170" s="16">
        <f t="shared" si="325"/>
        <v>5.55</v>
      </c>
      <c r="T170" s="16">
        <f t="shared" si="415"/>
        <v>0</v>
      </c>
      <c r="U170" s="16">
        <f t="shared" si="326"/>
        <v>0</v>
      </c>
      <c r="V170" s="16">
        <f t="shared" si="416"/>
        <v>0</v>
      </c>
      <c r="W170" s="16">
        <f t="shared" si="327"/>
        <v>0</v>
      </c>
      <c r="X170" s="16">
        <f t="shared" si="434"/>
        <v>0</v>
      </c>
      <c r="Y170" s="16">
        <f t="shared" si="328"/>
        <v>0</v>
      </c>
      <c r="Z170" s="70">
        <f t="shared" si="418"/>
        <v>16.02</v>
      </c>
      <c r="AA170" s="70">
        <f t="shared" si="435"/>
        <v>1.5</v>
      </c>
      <c r="AB170" s="70">
        <f t="shared" si="420"/>
        <v>0</v>
      </c>
      <c r="AC170" s="70">
        <f t="shared" si="421"/>
        <v>0</v>
      </c>
      <c r="AD170" s="70">
        <f t="shared" si="374"/>
        <v>0</v>
      </c>
      <c r="AE170" s="70">
        <f t="shared" si="375"/>
        <v>0</v>
      </c>
      <c r="AF170" s="70">
        <v>0</v>
      </c>
      <c r="AG170" s="70">
        <v>0</v>
      </c>
      <c r="AH170" s="70">
        <f t="shared" si="329"/>
        <v>39.269999999999996</v>
      </c>
      <c r="AI170" s="70">
        <f t="shared" si="330"/>
        <v>7.05</v>
      </c>
      <c r="AJ170" s="70">
        <f t="shared" si="331"/>
        <v>0</v>
      </c>
      <c r="AK170" s="70">
        <f t="shared" si="332"/>
        <v>0</v>
      </c>
      <c r="AL170" s="70">
        <f t="shared" si="333"/>
        <v>0</v>
      </c>
      <c r="AM170" s="70">
        <f t="shared" si="334"/>
        <v>0</v>
      </c>
      <c r="AN170" s="70">
        <f t="shared" si="335"/>
        <v>0</v>
      </c>
      <c r="AO170" s="70">
        <f t="shared" si="336"/>
        <v>0</v>
      </c>
    </row>
    <row r="171" spans="1:50" s="5" customFormat="1" ht="20.100000000000001" customHeight="1">
      <c r="A171" s="66"/>
      <c r="B171" s="67" t="s">
        <v>134</v>
      </c>
      <c r="C171" s="68">
        <f>+C167+C168+C169+C170</f>
        <v>1250</v>
      </c>
      <c r="D171" s="68">
        <f t="shared" ref="D171:M171" si="436">+D167+D168+D169+D170</f>
        <v>317</v>
      </c>
      <c r="E171" s="68" t="e">
        <f t="shared" si="436"/>
        <v>#REF!</v>
      </c>
      <c r="F171" s="68">
        <f t="shared" si="436"/>
        <v>93</v>
      </c>
      <c r="G171" s="68">
        <f t="shared" si="436"/>
        <v>42</v>
      </c>
      <c r="H171" s="68" t="e">
        <f t="shared" si="436"/>
        <v>#REF!</v>
      </c>
      <c r="I171" s="68">
        <f t="shared" si="436"/>
        <v>0</v>
      </c>
      <c r="J171" s="68">
        <f t="shared" si="436"/>
        <v>0</v>
      </c>
      <c r="K171" s="68">
        <f t="shared" si="436"/>
        <v>0</v>
      </c>
      <c r="L171" s="68">
        <f t="shared" si="436"/>
        <v>60</v>
      </c>
      <c r="M171" s="68">
        <f t="shared" si="436"/>
        <v>40</v>
      </c>
      <c r="N171" s="68">
        <f>+N167+N168+N169+N170</f>
        <v>100</v>
      </c>
      <c r="O171" s="68">
        <f t="shared" ref="O171" si="437">+O167+O168+O169+O170</f>
        <v>1403</v>
      </c>
      <c r="P171" s="68">
        <f t="shared" ref="P171" si="438">+P167+P168+P169+P170</f>
        <v>399</v>
      </c>
      <c r="Q171" s="68">
        <f t="shared" ref="Q171" si="439">+Q167+Q168+Q169+Q170</f>
        <v>1802</v>
      </c>
      <c r="R171" s="68">
        <f t="shared" ref="R171" si="440">+R167+R168+R169+R170</f>
        <v>312.5</v>
      </c>
      <c r="S171" s="68">
        <f t="shared" ref="S171" si="441">+S167+S168+S169+S170</f>
        <v>47.55</v>
      </c>
      <c r="T171" s="68">
        <f t="shared" ref="T171" si="442">+T167+T168+T169+T170</f>
        <v>23.25</v>
      </c>
      <c r="U171" s="68">
        <f t="shared" ref="U171" si="443">+U167+U168+U169+U170</f>
        <v>6.3</v>
      </c>
      <c r="V171" s="68">
        <f>+V167+V168+V169+V170</f>
        <v>0</v>
      </c>
      <c r="W171" s="68">
        <f t="shared" ref="W171" si="444">+W167+W168+W169+W170</f>
        <v>0</v>
      </c>
      <c r="X171" s="68">
        <f t="shared" ref="X171:AC171" si="445">+X167+X168+X169+X170</f>
        <v>15</v>
      </c>
      <c r="Y171" s="68">
        <f t="shared" si="445"/>
        <v>6</v>
      </c>
      <c r="Z171" s="68">
        <f t="shared" si="445"/>
        <v>215.36</v>
      </c>
      <c r="AA171" s="68">
        <f t="shared" si="445"/>
        <v>12.85</v>
      </c>
      <c r="AB171" s="68">
        <f t="shared" si="445"/>
        <v>5.41</v>
      </c>
      <c r="AC171" s="68">
        <f t="shared" si="445"/>
        <v>1.4500000000000002</v>
      </c>
      <c r="AD171" s="68">
        <f t="shared" ref="AD171:AW171" si="446">+AD167+AD168+AD169+AD170</f>
        <v>0</v>
      </c>
      <c r="AE171" s="68">
        <f t="shared" si="446"/>
        <v>0</v>
      </c>
      <c r="AF171" s="68">
        <f t="shared" si="446"/>
        <v>0</v>
      </c>
      <c r="AG171" s="68">
        <f t="shared" si="446"/>
        <v>0</v>
      </c>
      <c r="AH171" s="68">
        <f t="shared" si="446"/>
        <v>527.86</v>
      </c>
      <c r="AI171" s="68">
        <f t="shared" si="446"/>
        <v>60.399999999999991</v>
      </c>
      <c r="AJ171" s="68">
        <f t="shared" si="446"/>
        <v>28.659999999999997</v>
      </c>
      <c r="AK171" s="68">
        <f t="shared" si="446"/>
        <v>7.75</v>
      </c>
      <c r="AL171" s="68">
        <f t="shared" si="446"/>
        <v>0</v>
      </c>
      <c r="AM171" s="68">
        <f t="shared" si="446"/>
        <v>0</v>
      </c>
      <c r="AN171" s="68">
        <f t="shared" si="446"/>
        <v>15</v>
      </c>
      <c r="AO171" s="68">
        <f t="shared" si="446"/>
        <v>6</v>
      </c>
      <c r="AP171" s="68">
        <f t="shared" si="446"/>
        <v>0</v>
      </c>
      <c r="AQ171" s="68">
        <f t="shared" si="446"/>
        <v>0</v>
      </c>
      <c r="AR171" s="68">
        <f t="shared" si="446"/>
        <v>0</v>
      </c>
      <c r="AS171" s="68">
        <f t="shared" si="446"/>
        <v>0</v>
      </c>
      <c r="AT171" s="68">
        <f t="shared" si="446"/>
        <v>0</v>
      </c>
      <c r="AU171" s="68">
        <f t="shared" si="446"/>
        <v>0</v>
      </c>
      <c r="AV171" s="68">
        <f t="shared" si="446"/>
        <v>0</v>
      </c>
      <c r="AW171" s="68">
        <f t="shared" si="446"/>
        <v>0</v>
      </c>
    </row>
    <row r="172" spans="1:50" ht="20.100000000000001" customHeight="1">
      <c r="A172" s="14">
        <v>13</v>
      </c>
      <c r="B172" s="15" t="s">
        <v>138</v>
      </c>
      <c r="C172" s="16">
        <v>535</v>
      </c>
      <c r="D172" s="16">
        <v>143</v>
      </c>
      <c r="E172" s="18" t="e">
        <f>C172+D172+#REF!+#REF!</f>
        <v>#REF!</v>
      </c>
      <c r="F172" s="16">
        <v>0</v>
      </c>
      <c r="G172" s="24">
        <v>0</v>
      </c>
      <c r="H172" s="18" t="e">
        <f>F172+G172+#REF!</f>
        <v>#REF!</v>
      </c>
      <c r="I172" s="16">
        <v>0</v>
      </c>
      <c r="J172" s="16">
        <v>0</v>
      </c>
      <c r="K172" s="18">
        <f t="shared" si="412"/>
        <v>0</v>
      </c>
      <c r="L172" s="24">
        <v>58</v>
      </c>
      <c r="M172" s="24">
        <v>32</v>
      </c>
      <c r="N172" s="18">
        <f t="shared" si="279"/>
        <v>90</v>
      </c>
      <c r="O172" s="18">
        <f>C172+F172+I172+L172</f>
        <v>593</v>
      </c>
      <c r="P172" s="19">
        <f>D172+G172+J172+M172</f>
        <v>175</v>
      </c>
      <c r="Q172" s="18">
        <f t="shared" si="425"/>
        <v>768</v>
      </c>
      <c r="R172" s="16">
        <f t="shared" si="417"/>
        <v>133.75</v>
      </c>
      <c r="S172" s="16">
        <f t="shared" si="325"/>
        <v>21.45</v>
      </c>
      <c r="T172" s="16">
        <f t="shared" si="415"/>
        <v>0</v>
      </c>
      <c r="U172" s="16">
        <f t="shared" si="326"/>
        <v>0</v>
      </c>
      <c r="V172" s="16">
        <f t="shared" si="416"/>
        <v>0</v>
      </c>
      <c r="W172" s="16">
        <f t="shared" si="327"/>
        <v>0</v>
      </c>
      <c r="X172" s="16">
        <f t="shared" si="434"/>
        <v>14.5</v>
      </c>
      <c r="Y172" s="16">
        <f t="shared" si="328"/>
        <v>4.8</v>
      </c>
      <c r="Z172" s="70">
        <f>ROUND(C172*17.23%,2)-0.01</f>
        <v>92.17</v>
      </c>
      <c r="AA172" s="70">
        <f t="shared" si="435"/>
        <v>5.79</v>
      </c>
      <c r="AB172" s="70">
        <f t="shared" si="420"/>
        <v>0</v>
      </c>
      <c r="AC172" s="70">
        <f t="shared" si="421"/>
        <v>0</v>
      </c>
      <c r="AD172" s="70">
        <f t="shared" si="374"/>
        <v>0</v>
      </c>
      <c r="AE172" s="70">
        <f t="shared" si="375"/>
        <v>0</v>
      </c>
      <c r="AF172" s="70">
        <v>0</v>
      </c>
      <c r="AG172" s="70">
        <v>0</v>
      </c>
      <c r="AH172" s="70">
        <f t="shared" si="329"/>
        <v>225.92000000000002</v>
      </c>
      <c r="AI172" s="70">
        <f t="shared" si="330"/>
        <v>27.24</v>
      </c>
      <c r="AJ172" s="70">
        <f t="shared" si="331"/>
        <v>0</v>
      </c>
      <c r="AK172" s="70">
        <f t="shared" si="332"/>
        <v>0</v>
      </c>
      <c r="AL172" s="70">
        <f t="shared" si="333"/>
        <v>0</v>
      </c>
      <c r="AM172" s="70">
        <f t="shared" si="334"/>
        <v>0</v>
      </c>
      <c r="AN172" s="70">
        <f t="shared" si="335"/>
        <v>14.5</v>
      </c>
      <c r="AO172" s="70">
        <f t="shared" si="336"/>
        <v>4.8</v>
      </c>
    </row>
    <row r="173" spans="1:50" ht="20.100000000000001" customHeight="1">
      <c r="A173" s="14">
        <v>14</v>
      </c>
      <c r="B173" s="15" t="s">
        <v>139</v>
      </c>
      <c r="C173" s="16">
        <v>50</v>
      </c>
      <c r="D173" s="16">
        <v>15</v>
      </c>
      <c r="E173" s="18" t="e">
        <f>C173+D173+#REF!+#REF!</f>
        <v>#REF!</v>
      </c>
      <c r="F173" s="16">
        <v>0</v>
      </c>
      <c r="G173" s="24">
        <v>0</v>
      </c>
      <c r="H173" s="18" t="e">
        <f>F173+G173+#REF!</f>
        <v>#REF!</v>
      </c>
      <c r="I173" s="16">
        <v>0</v>
      </c>
      <c r="J173" s="16">
        <v>0</v>
      </c>
      <c r="K173" s="18">
        <f t="shared" si="412"/>
        <v>0</v>
      </c>
      <c r="L173" s="24">
        <v>0</v>
      </c>
      <c r="M173" s="24">
        <v>0</v>
      </c>
      <c r="N173" s="18">
        <f t="shared" si="279"/>
        <v>0</v>
      </c>
      <c r="O173" s="18">
        <f>C173+F173+I173+L173</f>
        <v>50</v>
      </c>
      <c r="P173" s="19">
        <f>D173+G173+J173+M173</f>
        <v>15</v>
      </c>
      <c r="Q173" s="18">
        <f t="shared" si="425"/>
        <v>65</v>
      </c>
      <c r="R173" s="16">
        <f t="shared" si="417"/>
        <v>12.5</v>
      </c>
      <c r="S173" s="16">
        <f t="shared" si="325"/>
        <v>2.25</v>
      </c>
      <c r="T173" s="16">
        <f t="shared" si="415"/>
        <v>0</v>
      </c>
      <c r="U173" s="16">
        <f t="shared" si="326"/>
        <v>0</v>
      </c>
      <c r="V173" s="16">
        <f t="shared" si="416"/>
        <v>0</v>
      </c>
      <c r="W173" s="16">
        <f t="shared" si="327"/>
        <v>0</v>
      </c>
      <c r="X173" s="16">
        <f t="shared" si="434"/>
        <v>0</v>
      </c>
      <c r="Y173" s="16">
        <f t="shared" si="328"/>
        <v>0</v>
      </c>
      <c r="Z173" s="70">
        <f t="shared" si="418"/>
        <v>8.6199999999999992</v>
      </c>
      <c r="AA173" s="70">
        <f t="shared" si="435"/>
        <v>0.61</v>
      </c>
      <c r="AB173" s="70">
        <f t="shared" si="420"/>
        <v>0</v>
      </c>
      <c r="AC173" s="70">
        <f t="shared" si="421"/>
        <v>0</v>
      </c>
      <c r="AD173" s="70">
        <f t="shared" si="374"/>
        <v>0</v>
      </c>
      <c r="AE173" s="70">
        <f t="shared" si="375"/>
        <v>0</v>
      </c>
      <c r="AF173" s="70">
        <v>0</v>
      </c>
      <c r="AG173" s="70">
        <v>0</v>
      </c>
      <c r="AH173" s="70">
        <f t="shared" si="329"/>
        <v>21.119999999999997</v>
      </c>
      <c r="AI173" s="70">
        <f t="shared" si="330"/>
        <v>2.86</v>
      </c>
      <c r="AJ173" s="70">
        <f t="shared" si="331"/>
        <v>0</v>
      </c>
      <c r="AK173" s="70">
        <f t="shared" si="332"/>
        <v>0</v>
      </c>
      <c r="AL173" s="70">
        <f t="shared" si="333"/>
        <v>0</v>
      </c>
      <c r="AM173" s="70">
        <f t="shared" si="334"/>
        <v>0</v>
      </c>
      <c r="AN173" s="70">
        <f t="shared" si="335"/>
        <v>0</v>
      </c>
      <c r="AO173" s="70">
        <f t="shared" si="336"/>
        <v>0</v>
      </c>
    </row>
    <row r="174" spans="1:50" s="5" customFormat="1" ht="20.100000000000001" customHeight="1">
      <c r="A174" s="66"/>
      <c r="B174" s="67" t="s">
        <v>138</v>
      </c>
      <c r="C174" s="68">
        <f>+C172+C173</f>
        <v>585</v>
      </c>
      <c r="D174" s="68">
        <f t="shared" ref="D174:K174" si="447">+D172+D173</f>
        <v>158</v>
      </c>
      <c r="E174" s="68" t="e">
        <f t="shared" si="447"/>
        <v>#REF!</v>
      </c>
      <c r="F174" s="68">
        <f t="shared" si="447"/>
        <v>0</v>
      </c>
      <c r="G174" s="68">
        <f t="shared" si="447"/>
        <v>0</v>
      </c>
      <c r="H174" s="68" t="e">
        <f t="shared" si="447"/>
        <v>#REF!</v>
      </c>
      <c r="I174" s="68">
        <f t="shared" si="447"/>
        <v>0</v>
      </c>
      <c r="J174" s="68">
        <f t="shared" si="447"/>
        <v>0</v>
      </c>
      <c r="K174" s="68">
        <f t="shared" si="447"/>
        <v>0</v>
      </c>
      <c r="L174" s="68">
        <f t="shared" ref="L174" si="448">+L172+L173</f>
        <v>58</v>
      </c>
      <c r="M174" s="68">
        <f t="shared" ref="M174" si="449">+M172+M173</f>
        <v>32</v>
      </c>
      <c r="N174" s="68">
        <f t="shared" ref="N174" si="450">+N172+N173</f>
        <v>90</v>
      </c>
      <c r="O174" s="68">
        <f t="shared" ref="O174" si="451">+O172+O173</f>
        <v>643</v>
      </c>
      <c r="P174" s="68">
        <f t="shared" ref="P174" si="452">+P172+P173</f>
        <v>190</v>
      </c>
      <c r="Q174" s="68">
        <f t="shared" ref="Q174" si="453">+Q172+Q173</f>
        <v>833</v>
      </c>
      <c r="R174" s="68">
        <f t="shared" ref="R174:S174" si="454">+R172+R173</f>
        <v>146.25</v>
      </c>
      <c r="S174" s="68">
        <f t="shared" si="454"/>
        <v>23.7</v>
      </c>
      <c r="T174" s="68">
        <f>+T172+T173</f>
        <v>0</v>
      </c>
      <c r="U174" s="68">
        <f t="shared" ref="U174" si="455">+U172+U173</f>
        <v>0</v>
      </c>
      <c r="V174" s="68">
        <f t="shared" ref="V174:AC174" si="456">+V172+V173</f>
        <v>0</v>
      </c>
      <c r="W174" s="68">
        <f t="shared" si="456"/>
        <v>0</v>
      </c>
      <c r="X174" s="68">
        <f t="shared" si="456"/>
        <v>14.5</v>
      </c>
      <c r="Y174" s="68">
        <f t="shared" si="456"/>
        <v>4.8</v>
      </c>
      <c r="Z174" s="68">
        <f t="shared" si="456"/>
        <v>100.79</v>
      </c>
      <c r="AA174" s="68">
        <f t="shared" si="456"/>
        <v>6.4</v>
      </c>
      <c r="AB174" s="68">
        <f t="shared" si="456"/>
        <v>0</v>
      </c>
      <c r="AC174" s="68">
        <f t="shared" si="456"/>
        <v>0</v>
      </c>
      <c r="AD174" s="68">
        <f t="shared" ref="AD174" si="457">+AD172+AD173</f>
        <v>0</v>
      </c>
      <c r="AE174" s="68">
        <f t="shared" ref="AE174:AO174" si="458">+AE172+AE173</f>
        <v>0</v>
      </c>
      <c r="AF174" s="68">
        <f t="shared" si="458"/>
        <v>0</v>
      </c>
      <c r="AG174" s="68">
        <f t="shared" si="458"/>
        <v>0</v>
      </c>
      <c r="AH174" s="68">
        <f t="shared" si="458"/>
        <v>247.04000000000002</v>
      </c>
      <c r="AI174" s="68">
        <f t="shared" si="458"/>
        <v>30.099999999999998</v>
      </c>
      <c r="AJ174" s="68">
        <f t="shared" si="458"/>
        <v>0</v>
      </c>
      <c r="AK174" s="68">
        <f t="shared" si="458"/>
        <v>0</v>
      </c>
      <c r="AL174" s="68">
        <f t="shared" si="458"/>
        <v>0</v>
      </c>
      <c r="AM174" s="68">
        <f t="shared" si="458"/>
        <v>0</v>
      </c>
      <c r="AN174" s="68">
        <f t="shared" si="458"/>
        <v>14.5</v>
      </c>
      <c r="AO174" s="68">
        <f t="shared" si="458"/>
        <v>4.8</v>
      </c>
    </row>
    <row r="175" spans="1:50" ht="20.100000000000001" customHeight="1">
      <c r="A175" s="14">
        <v>15</v>
      </c>
      <c r="B175" s="15" t="s">
        <v>140</v>
      </c>
      <c r="C175" s="16">
        <v>408</v>
      </c>
      <c r="D175" s="16">
        <v>101</v>
      </c>
      <c r="E175" s="18" t="e">
        <f>C175+D175+#REF!+#REF!</f>
        <v>#REF!</v>
      </c>
      <c r="F175" s="16">
        <v>0</v>
      </c>
      <c r="G175" s="24">
        <v>0</v>
      </c>
      <c r="H175" s="18" t="e">
        <f>F175+G175+#REF!</f>
        <v>#REF!</v>
      </c>
      <c r="I175" s="16">
        <v>0</v>
      </c>
      <c r="J175" s="16">
        <v>0</v>
      </c>
      <c r="K175" s="18">
        <f t="shared" si="412"/>
        <v>0</v>
      </c>
      <c r="L175" s="24">
        <v>50</v>
      </c>
      <c r="M175" s="24">
        <v>47</v>
      </c>
      <c r="N175" s="18">
        <f t="shared" si="279"/>
        <v>97</v>
      </c>
      <c r="O175" s="18">
        <f t="shared" ref="O175:P177" si="459">C175+F175+I175+L175</f>
        <v>458</v>
      </c>
      <c r="P175" s="19">
        <f t="shared" si="459"/>
        <v>148</v>
      </c>
      <c r="Q175" s="18">
        <f t="shared" si="425"/>
        <v>606</v>
      </c>
      <c r="R175" s="16">
        <f t="shared" si="417"/>
        <v>102</v>
      </c>
      <c r="S175" s="16">
        <f t="shared" ref="S175:S207" si="460">ROUND(D175*0.15,2)</f>
        <v>15.15</v>
      </c>
      <c r="T175" s="16">
        <f t="shared" si="415"/>
        <v>0</v>
      </c>
      <c r="U175" s="16">
        <f t="shared" ref="U175:U222" si="461">ROUND(G175*0.15,2)</f>
        <v>0</v>
      </c>
      <c r="V175" s="16">
        <f t="shared" si="416"/>
        <v>0</v>
      </c>
      <c r="W175" s="16">
        <f t="shared" ref="W175:W222" si="462">ROUND(J175*0.15,2)</f>
        <v>0</v>
      </c>
      <c r="X175" s="16">
        <v>25</v>
      </c>
      <c r="Y175" s="16">
        <f t="shared" ref="Y175:Y222" si="463">ROUND(M175*0.15,2)</f>
        <v>7.05</v>
      </c>
      <c r="Z175" s="70">
        <f t="shared" si="418"/>
        <v>70.3</v>
      </c>
      <c r="AA175" s="70">
        <f t="shared" si="435"/>
        <v>4.09</v>
      </c>
      <c r="AB175" s="70">
        <f t="shared" si="420"/>
        <v>0</v>
      </c>
      <c r="AC175" s="70">
        <f t="shared" si="421"/>
        <v>0</v>
      </c>
      <c r="AD175" s="70">
        <f t="shared" si="374"/>
        <v>0</v>
      </c>
      <c r="AE175" s="70">
        <f t="shared" si="375"/>
        <v>0</v>
      </c>
      <c r="AF175" s="70">
        <v>0</v>
      </c>
      <c r="AG175" s="70">
        <v>0</v>
      </c>
      <c r="AH175" s="70">
        <f t="shared" si="329"/>
        <v>172.3</v>
      </c>
      <c r="AI175" s="70">
        <f t="shared" si="330"/>
        <v>19.240000000000002</v>
      </c>
      <c r="AJ175" s="70">
        <f t="shared" si="331"/>
        <v>0</v>
      </c>
      <c r="AK175" s="70">
        <f t="shared" si="332"/>
        <v>0</v>
      </c>
      <c r="AL175" s="70">
        <f t="shared" si="333"/>
        <v>0</v>
      </c>
      <c r="AM175" s="70">
        <f t="shared" si="334"/>
        <v>0</v>
      </c>
      <c r="AN175" s="70">
        <f t="shared" si="335"/>
        <v>25</v>
      </c>
      <c r="AO175" s="70">
        <f t="shared" si="336"/>
        <v>7.05</v>
      </c>
    </row>
    <row r="176" spans="1:50" ht="20.100000000000001" customHeight="1">
      <c r="A176" s="14">
        <v>16</v>
      </c>
      <c r="B176" s="15" t="s">
        <v>141</v>
      </c>
      <c r="C176" s="16">
        <v>130</v>
      </c>
      <c r="D176" s="16">
        <v>20</v>
      </c>
      <c r="E176" s="18" t="e">
        <f>C176+D176+#REF!+#REF!</f>
        <v>#REF!</v>
      </c>
      <c r="F176" s="16">
        <v>0</v>
      </c>
      <c r="G176" s="24">
        <v>0</v>
      </c>
      <c r="H176" s="18" t="e">
        <f>F176+G176+#REF!</f>
        <v>#REF!</v>
      </c>
      <c r="I176" s="16">
        <v>0</v>
      </c>
      <c r="J176" s="16">
        <v>0</v>
      </c>
      <c r="K176" s="18">
        <f t="shared" si="412"/>
        <v>0</v>
      </c>
      <c r="L176" s="24">
        <v>0</v>
      </c>
      <c r="M176" s="24">
        <v>0</v>
      </c>
      <c r="N176" s="18">
        <f t="shared" ref="N176:N222" si="464">L176+M176</f>
        <v>0</v>
      </c>
      <c r="O176" s="18">
        <f t="shared" si="459"/>
        <v>130</v>
      </c>
      <c r="P176" s="19">
        <f t="shared" si="459"/>
        <v>20</v>
      </c>
      <c r="Q176" s="18">
        <f t="shared" si="425"/>
        <v>150</v>
      </c>
      <c r="R176" s="16">
        <f t="shared" si="417"/>
        <v>32.5</v>
      </c>
      <c r="S176" s="16">
        <f t="shared" si="460"/>
        <v>3</v>
      </c>
      <c r="T176" s="16">
        <f t="shared" si="415"/>
        <v>0</v>
      </c>
      <c r="U176" s="16">
        <f t="shared" si="461"/>
        <v>0</v>
      </c>
      <c r="V176" s="16">
        <f t="shared" si="416"/>
        <v>0</v>
      </c>
      <c r="W176" s="16">
        <f t="shared" si="462"/>
        <v>0</v>
      </c>
      <c r="X176" s="16">
        <f t="shared" si="434"/>
        <v>0</v>
      </c>
      <c r="Y176" s="16">
        <f t="shared" si="463"/>
        <v>0</v>
      </c>
      <c r="Z176" s="70">
        <f t="shared" si="418"/>
        <v>22.4</v>
      </c>
      <c r="AA176" s="70">
        <f t="shared" si="435"/>
        <v>0.81</v>
      </c>
      <c r="AB176" s="70">
        <f t="shared" si="420"/>
        <v>0</v>
      </c>
      <c r="AC176" s="70">
        <f t="shared" si="421"/>
        <v>0</v>
      </c>
      <c r="AD176" s="70">
        <f t="shared" ref="AD176:AD222" si="465">ROUND(I176*25%,2)</f>
        <v>0</v>
      </c>
      <c r="AE176" s="70">
        <f t="shared" ref="AE176:AE222" si="466">ROUND(J176*17.85%,2)</f>
        <v>0</v>
      </c>
      <c r="AF176" s="70">
        <v>0</v>
      </c>
      <c r="AG176" s="70">
        <v>0</v>
      </c>
      <c r="AH176" s="70">
        <f t="shared" ref="AH176:AH224" si="467">+Z176+R176</f>
        <v>54.9</v>
      </c>
      <c r="AI176" s="70">
        <f t="shared" ref="AI176:AI225" si="468">+AA176+S176</f>
        <v>3.81</v>
      </c>
      <c r="AJ176" s="70">
        <f t="shared" ref="AJ176:AJ225" si="469">+T176+AB176</f>
        <v>0</v>
      </c>
      <c r="AK176" s="70">
        <f t="shared" ref="AK176:AK225" si="470">+U176+AC176</f>
        <v>0</v>
      </c>
      <c r="AL176" s="70">
        <f t="shared" ref="AL176:AL225" si="471">+AD176+V176</f>
        <v>0</v>
      </c>
      <c r="AM176" s="70">
        <f t="shared" ref="AM176:AM225" si="472">+AE176+W176</f>
        <v>0</v>
      </c>
      <c r="AN176" s="70">
        <f t="shared" ref="AN176:AN231" si="473">+AF176+X176</f>
        <v>0</v>
      </c>
      <c r="AO176" s="70">
        <f t="shared" ref="AO176:AO225" si="474">+AG176+Y176</f>
        <v>0</v>
      </c>
    </row>
    <row r="177" spans="1:49" ht="20.100000000000001" customHeight="1">
      <c r="A177" s="14">
        <v>17</v>
      </c>
      <c r="B177" s="15" t="s">
        <v>142</v>
      </c>
      <c r="C177" s="16">
        <v>130</v>
      </c>
      <c r="D177" s="16">
        <v>30</v>
      </c>
      <c r="E177" s="18" t="e">
        <f>C177+D177+#REF!+#REF!</f>
        <v>#REF!</v>
      </c>
      <c r="F177" s="16">
        <v>15</v>
      </c>
      <c r="G177" s="24">
        <v>0</v>
      </c>
      <c r="H177" s="18" t="e">
        <f>F177+G177+#REF!</f>
        <v>#REF!</v>
      </c>
      <c r="I177" s="16">
        <v>0</v>
      </c>
      <c r="J177" s="16">
        <v>0</v>
      </c>
      <c r="K177" s="18">
        <f t="shared" si="412"/>
        <v>0</v>
      </c>
      <c r="L177" s="24">
        <v>0</v>
      </c>
      <c r="M177" s="24">
        <v>0</v>
      </c>
      <c r="N177" s="18">
        <f t="shared" si="464"/>
        <v>0</v>
      </c>
      <c r="O177" s="18">
        <f t="shared" si="459"/>
        <v>145</v>
      </c>
      <c r="P177" s="19">
        <f t="shared" si="459"/>
        <v>30</v>
      </c>
      <c r="Q177" s="18">
        <f t="shared" si="425"/>
        <v>175</v>
      </c>
      <c r="R177" s="16">
        <f t="shared" si="417"/>
        <v>32.5</v>
      </c>
      <c r="S177" s="16">
        <f t="shared" si="460"/>
        <v>4.5</v>
      </c>
      <c r="T177" s="16">
        <f t="shared" si="415"/>
        <v>3.75</v>
      </c>
      <c r="U177" s="16">
        <f t="shared" si="461"/>
        <v>0</v>
      </c>
      <c r="V177" s="16">
        <f t="shared" si="416"/>
        <v>0</v>
      </c>
      <c r="W177" s="16">
        <f t="shared" si="462"/>
        <v>0</v>
      </c>
      <c r="X177" s="16">
        <f t="shared" si="434"/>
        <v>0</v>
      </c>
      <c r="Y177" s="16">
        <f t="shared" si="463"/>
        <v>0</v>
      </c>
      <c r="Z177" s="70">
        <f t="shared" si="418"/>
        <v>22.4</v>
      </c>
      <c r="AA177" s="70">
        <f t="shared" si="435"/>
        <v>1.22</v>
      </c>
      <c r="AB177" s="70">
        <f t="shared" si="420"/>
        <v>0.87</v>
      </c>
      <c r="AC177" s="70">
        <f t="shared" si="421"/>
        <v>0</v>
      </c>
      <c r="AD177" s="70">
        <f t="shared" si="465"/>
        <v>0</v>
      </c>
      <c r="AE177" s="70">
        <f t="shared" si="466"/>
        <v>0</v>
      </c>
      <c r="AF177" s="70">
        <v>0</v>
      </c>
      <c r="AG177" s="70">
        <v>0</v>
      </c>
      <c r="AH177" s="70">
        <f t="shared" si="467"/>
        <v>54.9</v>
      </c>
      <c r="AI177" s="70">
        <f t="shared" si="468"/>
        <v>5.72</v>
      </c>
      <c r="AJ177" s="70">
        <f t="shared" si="469"/>
        <v>4.62</v>
      </c>
      <c r="AK177" s="70">
        <f t="shared" si="470"/>
        <v>0</v>
      </c>
      <c r="AL177" s="70">
        <f t="shared" si="471"/>
        <v>0</v>
      </c>
      <c r="AM177" s="70">
        <f t="shared" si="472"/>
        <v>0</v>
      </c>
      <c r="AN177" s="70">
        <f t="shared" si="473"/>
        <v>0</v>
      </c>
      <c r="AO177" s="70">
        <f t="shared" si="474"/>
        <v>0</v>
      </c>
    </row>
    <row r="178" spans="1:49" s="5" customFormat="1" ht="20.100000000000001" customHeight="1">
      <c r="A178" s="66"/>
      <c r="B178" s="67" t="s">
        <v>140</v>
      </c>
      <c r="C178" s="68">
        <f>+C175+C176+C177</f>
        <v>668</v>
      </c>
      <c r="D178" s="68">
        <f t="shared" ref="D178:Q178" si="475">+D175+D176+D177</f>
        <v>151</v>
      </c>
      <c r="E178" s="68" t="e">
        <f t="shared" si="475"/>
        <v>#REF!</v>
      </c>
      <c r="F178" s="68">
        <f t="shared" si="475"/>
        <v>15</v>
      </c>
      <c r="G178" s="68">
        <f t="shared" si="475"/>
        <v>0</v>
      </c>
      <c r="H178" s="68" t="e">
        <f t="shared" si="475"/>
        <v>#REF!</v>
      </c>
      <c r="I178" s="68">
        <f t="shared" si="475"/>
        <v>0</v>
      </c>
      <c r="J178" s="68">
        <f t="shared" si="475"/>
        <v>0</v>
      </c>
      <c r="K178" s="68">
        <f t="shared" si="475"/>
        <v>0</v>
      </c>
      <c r="L178" s="68">
        <f t="shared" si="475"/>
        <v>50</v>
      </c>
      <c r="M178" s="68">
        <f t="shared" si="475"/>
        <v>47</v>
      </c>
      <c r="N178" s="68">
        <f t="shared" si="475"/>
        <v>97</v>
      </c>
      <c r="O178" s="68">
        <f t="shared" si="475"/>
        <v>733</v>
      </c>
      <c r="P178" s="68">
        <f t="shared" si="475"/>
        <v>198</v>
      </c>
      <c r="Q178" s="68">
        <f t="shared" si="475"/>
        <v>931</v>
      </c>
      <c r="R178" s="68">
        <f t="shared" ref="R178" si="476">+R175+R176+R177</f>
        <v>167</v>
      </c>
      <c r="S178" s="68">
        <f t="shared" ref="S178" si="477">+S175+S176+S177</f>
        <v>22.65</v>
      </c>
      <c r="T178" s="68">
        <f t="shared" ref="T178" si="478">+T175+T176+T177</f>
        <v>3.75</v>
      </c>
      <c r="U178" s="68">
        <f t="shared" ref="U178" si="479">+U175+U176+U177</f>
        <v>0</v>
      </c>
      <c r="V178" s="68">
        <f t="shared" ref="V178" si="480">+V175+V176+V177</f>
        <v>0</v>
      </c>
      <c r="W178" s="68">
        <f t="shared" ref="W178:AS178" si="481">+W175+W176+W177</f>
        <v>0</v>
      </c>
      <c r="X178" s="68">
        <f t="shared" si="481"/>
        <v>25</v>
      </c>
      <c r="Y178" s="68">
        <f t="shared" si="481"/>
        <v>7.05</v>
      </c>
      <c r="Z178" s="68">
        <f t="shared" si="481"/>
        <v>115.1</v>
      </c>
      <c r="AA178" s="68">
        <f t="shared" si="481"/>
        <v>6.12</v>
      </c>
      <c r="AB178" s="68">
        <f t="shared" si="481"/>
        <v>0.87</v>
      </c>
      <c r="AC178" s="68">
        <f t="shared" si="481"/>
        <v>0</v>
      </c>
      <c r="AD178" s="68">
        <f t="shared" si="481"/>
        <v>0</v>
      </c>
      <c r="AE178" s="68">
        <f t="shared" si="481"/>
        <v>0</v>
      </c>
      <c r="AF178" s="68">
        <f t="shared" si="481"/>
        <v>0</v>
      </c>
      <c r="AG178" s="68">
        <f t="shared" si="481"/>
        <v>0</v>
      </c>
      <c r="AH178" s="68">
        <f t="shared" si="481"/>
        <v>282.10000000000002</v>
      </c>
      <c r="AI178" s="68">
        <f t="shared" si="481"/>
        <v>28.77</v>
      </c>
      <c r="AJ178" s="68">
        <f t="shared" si="481"/>
        <v>4.62</v>
      </c>
      <c r="AK178" s="68">
        <f t="shared" si="481"/>
        <v>0</v>
      </c>
      <c r="AL178" s="68">
        <f t="shared" si="481"/>
        <v>0</v>
      </c>
      <c r="AM178" s="68">
        <f t="shared" si="481"/>
        <v>0</v>
      </c>
      <c r="AN178" s="68">
        <f t="shared" si="481"/>
        <v>25</v>
      </c>
      <c r="AO178" s="68">
        <f t="shared" si="481"/>
        <v>7.05</v>
      </c>
      <c r="AP178" s="68">
        <f t="shared" si="481"/>
        <v>0</v>
      </c>
      <c r="AQ178" s="68">
        <f t="shared" si="481"/>
        <v>0</v>
      </c>
      <c r="AR178" s="68">
        <f t="shared" si="481"/>
        <v>0</v>
      </c>
      <c r="AS178" s="68">
        <f t="shared" si="481"/>
        <v>0</v>
      </c>
    </row>
    <row r="179" spans="1:49" ht="20.100000000000001" customHeight="1">
      <c r="A179" s="14">
        <v>18</v>
      </c>
      <c r="B179" s="15" t="s">
        <v>188</v>
      </c>
      <c r="C179" s="16">
        <v>450</v>
      </c>
      <c r="D179" s="16">
        <v>80</v>
      </c>
      <c r="E179" s="18" t="e">
        <f>C179+D179+#REF!+#REF!</f>
        <v>#REF!</v>
      </c>
      <c r="F179" s="16">
        <v>11</v>
      </c>
      <c r="G179" s="24">
        <v>5</v>
      </c>
      <c r="H179" s="18" t="e">
        <f>F179+G179+#REF!</f>
        <v>#REF!</v>
      </c>
      <c r="I179" s="16">
        <v>0</v>
      </c>
      <c r="J179" s="16">
        <v>0</v>
      </c>
      <c r="K179" s="18">
        <f t="shared" si="412"/>
        <v>0</v>
      </c>
      <c r="L179" s="24">
        <v>58</v>
      </c>
      <c r="M179" s="24">
        <v>24</v>
      </c>
      <c r="N179" s="18">
        <f t="shared" si="464"/>
        <v>82</v>
      </c>
      <c r="O179" s="18">
        <f>C179+F179+I179+L179</f>
        <v>519</v>
      </c>
      <c r="P179" s="19">
        <f>D179+G179+J179+M179</f>
        <v>109</v>
      </c>
      <c r="Q179" s="18">
        <f t="shared" si="425"/>
        <v>628</v>
      </c>
      <c r="R179" s="16">
        <f t="shared" si="417"/>
        <v>112.5</v>
      </c>
      <c r="S179" s="16">
        <f t="shared" si="460"/>
        <v>12</v>
      </c>
      <c r="T179" s="16">
        <f t="shared" si="415"/>
        <v>2.75</v>
      </c>
      <c r="U179" s="16">
        <f t="shared" si="461"/>
        <v>0.75</v>
      </c>
      <c r="V179" s="16">
        <f t="shared" si="416"/>
        <v>0</v>
      </c>
      <c r="W179" s="16">
        <f t="shared" si="462"/>
        <v>0</v>
      </c>
      <c r="X179" s="16">
        <f t="shared" si="434"/>
        <v>14.5</v>
      </c>
      <c r="Y179" s="16">
        <f t="shared" si="463"/>
        <v>3.6</v>
      </c>
      <c r="Z179" s="70">
        <f t="shared" si="418"/>
        <v>77.540000000000006</v>
      </c>
      <c r="AA179" s="70">
        <f t="shared" si="435"/>
        <v>3.24</v>
      </c>
      <c r="AB179" s="70">
        <f t="shared" si="420"/>
        <v>0.64</v>
      </c>
      <c r="AC179" s="70">
        <f t="shared" si="421"/>
        <v>0.17</v>
      </c>
      <c r="AD179" s="70">
        <f t="shared" si="465"/>
        <v>0</v>
      </c>
      <c r="AE179" s="70">
        <f t="shared" si="466"/>
        <v>0</v>
      </c>
      <c r="AF179" s="70">
        <v>0</v>
      </c>
      <c r="AG179" s="70">
        <v>0</v>
      </c>
      <c r="AH179" s="70">
        <f t="shared" si="467"/>
        <v>190.04000000000002</v>
      </c>
      <c r="AI179" s="70">
        <f t="shared" si="468"/>
        <v>15.24</v>
      </c>
      <c r="AJ179" s="70">
        <f t="shared" si="469"/>
        <v>3.39</v>
      </c>
      <c r="AK179" s="70">
        <f t="shared" si="470"/>
        <v>0.92</v>
      </c>
      <c r="AL179" s="70">
        <f t="shared" si="471"/>
        <v>0</v>
      </c>
      <c r="AM179" s="70">
        <f t="shared" si="472"/>
        <v>0</v>
      </c>
      <c r="AN179" s="70">
        <f t="shared" si="473"/>
        <v>14.5</v>
      </c>
      <c r="AO179" s="70">
        <f t="shared" si="474"/>
        <v>3.6</v>
      </c>
    </row>
    <row r="180" spans="1:49" s="30" customFormat="1" ht="20.100000000000001" customHeight="1">
      <c r="A180" s="27"/>
      <c r="B180" s="28" t="s">
        <v>143</v>
      </c>
      <c r="C180" s="29">
        <f>+C179+C178+C174+C171+C166</f>
        <v>4554</v>
      </c>
      <c r="D180" s="29">
        <f t="shared" ref="D180:M180" si="482">+D179+D178+D174+D171+D166</f>
        <v>1106</v>
      </c>
      <c r="E180" s="29" t="e">
        <f t="shared" si="482"/>
        <v>#REF!</v>
      </c>
      <c r="F180" s="29">
        <f t="shared" si="482"/>
        <v>206</v>
      </c>
      <c r="G180" s="29">
        <f t="shared" si="482"/>
        <v>94</v>
      </c>
      <c r="H180" s="29" t="e">
        <f t="shared" si="482"/>
        <v>#REF!</v>
      </c>
      <c r="I180" s="29">
        <f t="shared" si="482"/>
        <v>0</v>
      </c>
      <c r="J180" s="29">
        <f t="shared" si="482"/>
        <v>0</v>
      </c>
      <c r="K180" s="29">
        <f t="shared" si="482"/>
        <v>0</v>
      </c>
      <c r="L180" s="29">
        <f t="shared" si="482"/>
        <v>350</v>
      </c>
      <c r="M180" s="29">
        <f t="shared" si="482"/>
        <v>190</v>
      </c>
      <c r="N180" s="29">
        <f>+N179+N178+N174+N171+N166</f>
        <v>540</v>
      </c>
      <c r="O180" s="29">
        <f t="shared" ref="O180" si="483">+O179+O178+O174+O171+O166</f>
        <v>5110</v>
      </c>
      <c r="P180" s="29">
        <f t="shared" ref="P180" si="484">+P179+P178+P174+P171+P166</f>
        <v>1390</v>
      </c>
      <c r="Q180" s="29">
        <f t="shared" ref="Q180" si="485">+Q179+Q178+Q174+Q171+Q166</f>
        <v>6500</v>
      </c>
      <c r="R180" s="29">
        <f t="shared" ref="R180" si="486">+R179+R178+R174+R171+R166</f>
        <v>1138.5</v>
      </c>
      <c r="S180" s="29">
        <f t="shared" ref="S180" si="487">+S179+S178+S174+S171+S166</f>
        <v>165.89999999999998</v>
      </c>
      <c r="T180" s="29">
        <f t="shared" ref="T180" si="488">+T179+T178+T174+T171+T166</f>
        <v>51.5</v>
      </c>
      <c r="U180" s="29">
        <f t="shared" ref="U180" si="489">+U179+U178+U174+U171+U166</f>
        <v>14.1</v>
      </c>
      <c r="V180" s="29">
        <f>+V179+V178+V174+V171+V166</f>
        <v>0</v>
      </c>
      <c r="W180" s="29">
        <f t="shared" ref="W180" si="490">+W179+W178+W174+W171+W166</f>
        <v>0</v>
      </c>
      <c r="X180" s="29">
        <f t="shared" ref="X180" si="491">+X179+X178+X174+X171+X166</f>
        <v>87.5</v>
      </c>
      <c r="Y180" s="29">
        <f t="shared" ref="Y180" si="492">+Y179+Y178+Y174+Y171+Y166</f>
        <v>28.5</v>
      </c>
      <c r="Z180" s="29">
        <f t="shared" ref="Z180" si="493">+Z179+Z178+Z174+Z171+Z166</f>
        <v>784.6400000000001</v>
      </c>
      <c r="AA180" s="29">
        <f t="shared" ref="AA180:AO180" si="494">+AA179+AA178+AA174+AA171+AA166</f>
        <v>44.75</v>
      </c>
      <c r="AB180" s="29">
        <f t="shared" si="494"/>
        <v>12</v>
      </c>
      <c r="AC180" s="29">
        <f t="shared" si="494"/>
        <v>3.25</v>
      </c>
      <c r="AD180" s="29">
        <f t="shared" si="494"/>
        <v>0</v>
      </c>
      <c r="AE180" s="29">
        <f t="shared" si="494"/>
        <v>0</v>
      </c>
      <c r="AF180" s="29">
        <f t="shared" si="494"/>
        <v>0</v>
      </c>
      <c r="AG180" s="29">
        <f t="shared" si="494"/>
        <v>0</v>
      </c>
      <c r="AH180" s="29">
        <f t="shared" si="494"/>
        <v>1923.1399999999999</v>
      </c>
      <c r="AI180" s="29">
        <f t="shared" si="494"/>
        <v>210.64999999999998</v>
      </c>
      <c r="AJ180" s="29">
        <f t="shared" si="494"/>
        <v>63.499999999999993</v>
      </c>
      <c r="AK180" s="29">
        <f t="shared" si="494"/>
        <v>17.350000000000001</v>
      </c>
      <c r="AL180" s="29">
        <f t="shared" si="494"/>
        <v>0</v>
      </c>
      <c r="AM180" s="29">
        <f t="shared" si="494"/>
        <v>0</v>
      </c>
      <c r="AN180" s="29">
        <f t="shared" si="494"/>
        <v>87.5</v>
      </c>
      <c r="AO180" s="29">
        <f t="shared" si="494"/>
        <v>28.5</v>
      </c>
    </row>
    <row r="181" spans="1:49" ht="20.100000000000001" customHeight="1">
      <c r="A181" s="14">
        <v>1</v>
      </c>
      <c r="B181" s="15" t="s">
        <v>144</v>
      </c>
      <c r="C181" s="58">
        <v>2200</v>
      </c>
      <c r="D181" s="58">
        <v>200</v>
      </c>
      <c r="E181" s="18" t="e">
        <f>C181+D181+#REF!+#REF!</f>
        <v>#REF!</v>
      </c>
      <c r="F181" s="16">
        <v>0</v>
      </c>
      <c r="G181" s="24">
        <v>0</v>
      </c>
      <c r="H181" s="18" t="e">
        <f>F181+G181+#REF!</f>
        <v>#REF!</v>
      </c>
      <c r="I181" s="16">
        <v>0</v>
      </c>
      <c r="J181" s="16">
        <v>0</v>
      </c>
      <c r="K181" s="18">
        <f>I181+J181</f>
        <v>0</v>
      </c>
      <c r="L181" s="58">
        <v>110</v>
      </c>
      <c r="M181" s="58">
        <v>40</v>
      </c>
      <c r="N181" s="18">
        <f t="shared" si="464"/>
        <v>150</v>
      </c>
      <c r="O181" s="18">
        <f>C181+F181+I181+L181</f>
        <v>2310</v>
      </c>
      <c r="P181" s="19">
        <f>D181+G181+J181+M181</f>
        <v>240</v>
      </c>
      <c r="Q181" s="18">
        <f t="shared" si="425"/>
        <v>2550</v>
      </c>
      <c r="R181" s="16">
        <f t="shared" ref="R181" si="495">ROUND(C181*0.25,2)</f>
        <v>550</v>
      </c>
      <c r="S181" s="16">
        <f t="shared" si="460"/>
        <v>30</v>
      </c>
      <c r="T181" s="16">
        <f t="shared" ref="T181:T182" si="496">ROUND(F181*0.25,2)</f>
        <v>0</v>
      </c>
      <c r="U181" s="16">
        <f t="shared" si="461"/>
        <v>0</v>
      </c>
      <c r="V181" s="16">
        <f t="shared" ref="V181:V182" si="497">ROUND(I181*0.25,2)</f>
        <v>0</v>
      </c>
      <c r="W181" s="16">
        <f t="shared" si="462"/>
        <v>0</v>
      </c>
      <c r="X181" s="16">
        <f t="shared" ref="X181:X182" si="498">ROUND(L181*0.25,2)</f>
        <v>27.5</v>
      </c>
      <c r="Y181" s="16">
        <f t="shared" si="463"/>
        <v>6</v>
      </c>
      <c r="Z181" s="70">
        <f>ROUND(C181*17.09%,2)+0.1</f>
        <v>376.08000000000004</v>
      </c>
      <c r="AA181" s="70">
        <f>ROUND(D181*6.86%,2)</f>
        <v>13.72</v>
      </c>
      <c r="AB181" s="70">
        <f t="shared" ref="AB181:AB224" si="499">ROUND(F181*25%,2)</f>
        <v>0</v>
      </c>
      <c r="AC181" s="70">
        <f t="shared" ref="AC181:AC222" si="500">ROUND(G181*17.85%,2)</f>
        <v>0</v>
      </c>
      <c r="AD181" s="70">
        <f t="shared" si="465"/>
        <v>0</v>
      </c>
      <c r="AE181" s="70">
        <f t="shared" si="466"/>
        <v>0</v>
      </c>
      <c r="AF181" s="70">
        <v>0</v>
      </c>
      <c r="AG181" s="70">
        <v>0</v>
      </c>
      <c r="AH181" s="70">
        <f t="shared" si="467"/>
        <v>926.08</v>
      </c>
      <c r="AI181" s="70">
        <f t="shared" si="468"/>
        <v>43.72</v>
      </c>
      <c r="AJ181" s="70">
        <f t="shared" si="469"/>
        <v>0</v>
      </c>
      <c r="AK181" s="70">
        <f t="shared" si="470"/>
        <v>0</v>
      </c>
      <c r="AL181" s="70">
        <f t="shared" si="471"/>
        <v>0</v>
      </c>
      <c r="AM181" s="70">
        <f t="shared" si="472"/>
        <v>0</v>
      </c>
      <c r="AN181" s="70">
        <f t="shared" si="473"/>
        <v>27.5</v>
      </c>
      <c r="AO181" s="70">
        <f t="shared" si="474"/>
        <v>6</v>
      </c>
      <c r="AR181" s="1">
        <f>42.44/1100*100</f>
        <v>3.8581818181818184</v>
      </c>
    </row>
    <row r="182" spans="1:49" ht="20.100000000000001" customHeight="1">
      <c r="A182" s="14">
        <v>2</v>
      </c>
      <c r="B182" s="15" t="s">
        <v>145</v>
      </c>
      <c r="C182" s="58">
        <v>500</v>
      </c>
      <c r="D182" s="58">
        <v>150</v>
      </c>
      <c r="E182" s="18" t="e">
        <f>C182+D182+#REF!+#REF!</f>
        <v>#REF!</v>
      </c>
      <c r="F182" s="16">
        <v>0</v>
      </c>
      <c r="G182" s="24">
        <v>0</v>
      </c>
      <c r="H182" s="18" t="e">
        <f>F182+G182+#REF!</f>
        <v>#REF!</v>
      </c>
      <c r="I182" s="16">
        <v>0</v>
      </c>
      <c r="J182" s="16">
        <v>0</v>
      </c>
      <c r="K182" s="18">
        <f>I182+J182</f>
        <v>0</v>
      </c>
      <c r="L182" s="58">
        <v>75</v>
      </c>
      <c r="M182" s="58">
        <v>25</v>
      </c>
      <c r="N182" s="18">
        <f t="shared" si="464"/>
        <v>100</v>
      </c>
      <c r="O182" s="18">
        <f>C182+F182+I182+L182</f>
        <v>575</v>
      </c>
      <c r="P182" s="19">
        <f>D182+G182+J182+M182</f>
        <v>175</v>
      </c>
      <c r="Q182" s="18">
        <f t="shared" si="425"/>
        <v>750</v>
      </c>
      <c r="R182" s="16">
        <f t="shared" ref="R182" si="501">ROUND(C182*0.25,2)</f>
        <v>125</v>
      </c>
      <c r="S182" s="16">
        <f t="shared" si="460"/>
        <v>22.5</v>
      </c>
      <c r="T182" s="16">
        <f t="shared" si="496"/>
        <v>0</v>
      </c>
      <c r="U182" s="16">
        <f t="shared" si="461"/>
        <v>0</v>
      </c>
      <c r="V182" s="16">
        <f t="shared" si="497"/>
        <v>0</v>
      </c>
      <c r="W182" s="16">
        <f t="shared" si="462"/>
        <v>0</v>
      </c>
      <c r="X182" s="16">
        <f t="shared" si="498"/>
        <v>18.75</v>
      </c>
      <c r="Y182" s="16">
        <f t="shared" si="463"/>
        <v>3.75</v>
      </c>
      <c r="Z182" s="70">
        <f>ROUND(C182*17.09%,2)+0.07</f>
        <v>85.52</v>
      </c>
      <c r="AA182" s="70">
        <f>ROUND(D182*6.86%,2)-0.01</f>
        <v>10.28</v>
      </c>
      <c r="AB182" s="70">
        <f t="shared" si="499"/>
        <v>0</v>
      </c>
      <c r="AC182" s="70">
        <f t="shared" si="500"/>
        <v>0</v>
      </c>
      <c r="AD182" s="70">
        <f t="shared" si="465"/>
        <v>0</v>
      </c>
      <c r="AE182" s="70">
        <f t="shared" si="466"/>
        <v>0</v>
      </c>
      <c r="AF182" s="70">
        <v>0</v>
      </c>
      <c r="AG182" s="70">
        <v>0</v>
      </c>
      <c r="AH182" s="70">
        <f t="shared" si="467"/>
        <v>210.51999999999998</v>
      </c>
      <c r="AI182" s="70">
        <f t="shared" si="468"/>
        <v>32.78</v>
      </c>
      <c r="AJ182" s="70">
        <f t="shared" si="469"/>
        <v>0</v>
      </c>
      <c r="AK182" s="70">
        <f t="shared" si="470"/>
        <v>0</v>
      </c>
      <c r="AL182" s="70">
        <f t="shared" si="471"/>
        <v>0</v>
      </c>
      <c r="AM182" s="70">
        <f t="shared" si="472"/>
        <v>0</v>
      </c>
      <c r="AN182" s="70">
        <f t="shared" si="473"/>
        <v>18.75</v>
      </c>
      <c r="AO182" s="70">
        <f t="shared" si="474"/>
        <v>3.75</v>
      </c>
    </row>
    <row r="183" spans="1:49" s="30" customFormat="1" ht="20.100000000000001" customHeight="1">
      <c r="A183" s="27"/>
      <c r="B183" s="28" t="s">
        <v>146</v>
      </c>
      <c r="C183" s="29">
        <f t="shared" ref="C183:Q183" si="502">SUM(C181:C182)</f>
        <v>2700</v>
      </c>
      <c r="D183" s="29">
        <f t="shared" si="502"/>
        <v>350</v>
      </c>
      <c r="E183" s="29" t="e">
        <f t="shared" si="502"/>
        <v>#REF!</v>
      </c>
      <c r="F183" s="29">
        <f t="shared" si="502"/>
        <v>0</v>
      </c>
      <c r="G183" s="29">
        <f t="shared" si="502"/>
        <v>0</v>
      </c>
      <c r="H183" s="29" t="e">
        <f t="shared" si="502"/>
        <v>#REF!</v>
      </c>
      <c r="I183" s="29">
        <f t="shared" si="502"/>
        <v>0</v>
      </c>
      <c r="J183" s="29">
        <f t="shared" si="502"/>
        <v>0</v>
      </c>
      <c r="K183" s="29">
        <f t="shared" si="502"/>
        <v>0</v>
      </c>
      <c r="L183" s="29">
        <f t="shared" si="502"/>
        <v>185</v>
      </c>
      <c r="M183" s="29">
        <f t="shared" si="502"/>
        <v>65</v>
      </c>
      <c r="N183" s="29">
        <f t="shared" si="502"/>
        <v>250</v>
      </c>
      <c r="O183" s="29">
        <f t="shared" si="502"/>
        <v>2885</v>
      </c>
      <c r="P183" s="29">
        <f t="shared" si="502"/>
        <v>415</v>
      </c>
      <c r="Q183" s="29">
        <f t="shared" si="502"/>
        <v>3300</v>
      </c>
      <c r="R183" s="29">
        <f t="shared" ref="R183:X183" si="503">SUM(R181:R182)</f>
        <v>675</v>
      </c>
      <c r="S183" s="29">
        <f t="shared" si="503"/>
        <v>52.5</v>
      </c>
      <c r="T183" s="29">
        <f t="shared" ref="T183:U183" si="504">SUM(T181:T182)</f>
        <v>0</v>
      </c>
      <c r="U183" s="29">
        <f t="shared" si="504"/>
        <v>0</v>
      </c>
      <c r="V183" s="29">
        <f t="shared" si="503"/>
        <v>0</v>
      </c>
      <c r="W183" s="29">
        <f t="shared" ref="W183" si="505">SUM(W181:W182)</f>
        <v>0</v>
      </c>
      <c r="X183" s="29">
        <f t="shared" si="503"/>
        <v>46.25</v>
      </c>
      <c r="Y183" s="29">
        <f t="shared" ref="Y183:AP183" si="506">SUM(Y181:Y182)</f>
        <v>9.75</v>
      </c>
      <c r="Z183" s="29">
        <f t="shared" si="506"/>
        <v>461.6</v>
      </c>
      <c r="AA183" s="29">
        <f t="shared" si="506"/>
        <v>24</v>
      </c>
      <c r="AB183" s="29">
        <f t="shared" si="506"/>
        <v>0</v>
      </c>
      <c r="AC183" s="29">
        <f t="shared" si="506"/>
        <v>0</v>
      </c>
      <c r="AD183" s="29">
        <f t="shared" si="506"/>
        <v>0</v>
      </c>
      <c r="AE183" s="29">
        <f t="shared" si="506"/>
        <v>0</v>
      </c>
      <c r="AF183" s="29">
        <f t="shared" si="506"/>
        <v>0</v>
      </c>
      <c r="AG183" s="29">
        <f t="shared" si="506"/>
        <v>0</v>
      </c>
      <c r="AH183" s="29">
        <f t="shared" si="506"/>
        <v>1136.5999999999999</v>
      </c>
      <c r="AI183" s="29">
        <f t="shared" si="506"/>
        <v>76.5</v>
      </c>
      <c r="AJ183" s="29">
        <f t="shared" si="506"/>
        <v>0</v>
      </c>
      <c r="AK183" s="29">
        <f t="shared" si="506"/>
        <v>0</v>
      </c>
      <c r="AL183" s="29">
        <f t="shared" si="506"/>
        <v>0</v>
      </c>
      <c r="AM183" s="29">
        <f t="shared" si="506"/>
        <v>0</v>
      </c>
      <c r="AN183" s="29">
        <f t="shared" si="506"/>
        <v>46.25</v>
      </c>
      <c r="AO183" s="29">
        <f t="shared" si="506"/>
        <v>9.75</v>
      </c>
      <c r="AP183" s="29">
        <f t="shared" si="506"/>
        <v>0</v>
      </c>
    </row>
    <row r="184" spans="1:49" ht="20.100000000000001" customHeight="1">
      <c r="A184" s="14">
        <v>1</v>
      </c>
      <c r="B184" s="15" t="s">
        <v>147</v>
      </c>
      <c r="C184" s="58">
        <v>2500</v>
      </c>
      <c r="D184" s="58">
        <v>200</v>
      </c>
      <c r="E184" s="18" t="e">
        <f>C184+D184+#REF!+#REF!</f>
        <v>#REF!</v>
      </c>
      <c r="F184" s="16">
        <v>0</v>
      </c>
      <c r="G184" s="24">
        <v>0</v>
      </c>
      <c r="H184" s="18" t="e">
        <f>F184+G184+#REF!</f>
        <v>#REF!</v>
      </c>
      <c r="I184" s="16">
        <v>0</v>
      </c>
      <c r="J184" s="16">
        <v>0</v>
      </c>
      <c r="K184" s="18">
        <f>I184+J184</f>
        <v>0</v>
      </c>
      <c r="L184" s="58">
        <v>75</v>
      </c>
      <c r="M184" s="58">
        <v>150</v>
      </c>
      <c r="N184" s="18">
        <f t="shared" si="464"/>
        <v>225</v>
      </c>
      <c r="O184" s="18">
        <f t="shared" ref="O184:P186" si="507">C184+F184+I184+L184</f>
        <v>2575</v>
      </c>
      <c r="P184" s="19">
        <f t="shared" si="507"/>
        <v>350</v>
      </c>
      <c r="Q184" s="18">
        <f t="shared" si="425"/>
        <v>2925</v>
      </c>
      <c r="R184" s="16">
        <f t="shared" ref="R184:R185" si="508">ROUND(C184*0.25,2)</f>
        <v>625</v>
      </c>
      <c r="S184" s="16">
        <f t="shared" si="460"/>
        <v>30</v>
      </c>
      <c r="T184" s="16">
        <f t="shared" ref="T184:T188" si="509">ROUND(F184*0.25,2)</f>
        <v>0</v>
      </c>
      <c r="U184" s="16">
        <f t="shared" si="461"/>
        <v>0</v>
      </c>
      <c r="V184" s="16">
        <f t="shared" ref="V184:V188" si="510">ROUND(I184*0.25,2)</f>
        <v>0</v>
      </c>
      <c r="W184" s="16">
        <f t="shared" si="462"/>
        <v>0</v>
      </c>
      <c r="X184" s="16">
        <f t="shared" ref="X184:X188" si="511">ROUND(L184*0.25,2)</f>
        <v>18.75</v>
      </c>
      <c r="Y184" s="16">
        <f t="shared" si="463"/>
        <v>22.5</v>
      </c>
      <c r="Z184" s="70">
        <f>ROUND(C184*16.78%,2)+0.04</f>
        <v>419.54</v>
      </c>
      <c r="AA184" s="70">
        <f>ROUND(D184*5.32%,2)-0.04</f>
        <v>10.600000000000001</v>
      </c>
      <c r="AB184" s="70">
        <f>ROUND(F184*7.67%,2)</f>
        <v>0</v>
      </c>
      <c r="AC184" s="70">
        <f>ROUND(G184*3.85%,2)</f>
        <v>0</v>
      </c>
      <c r="AD184" s="70">
        <f t="shared" si="465"/>
        <v>0</v>
      </c>
      <c r="AE184" s="70">
        <f t="shared" si="466"/>
        <v>0</v>
      </c>
      <c r="AF184" s="70">
        <v>0</v>
      </c>
      <c r="AG184" s="70">
        <v>0</v>
      </c>
      <c r="AH184" s="70">
        <f t="shared" si="467"/>
        <v>1044.54</v>
      </c>
      <c r="AI184" s="70">
        <f t="shared" si="468"/>
        <v>40.6</v>
      </c>
      <c r="AJ184" s="70">
        <f t="shared" si="469"/>
        <v>0</v>
      </c>
      <c r="AK184" s="70">
        <f t="shared" si="470"/>
        <v>0</v>
      </c>
      <c r="AL184" s="70">
        <f t="shared" si="471"/>
        <v>0</v>
      </c>
      <c r="AM184" s="70">
        <f t="shared" si="472"/>
        <v>0</v>
      </c>
      <c r="AN184" s="70">
        <f t="shared" si="473"/>
        <v>18.75</v>
      </c>
      <c r="AO184" s="70">
        <f t="shared" si="474"/>
        <v>22.5</v>
      </c>
    </row>
    <row r="185" spans="1:49" ht="20.100000000000001" customHeight="1">
      <c r="A185" s="14">
        <v>2</v>
      </c>
      <c r="B185" s="15" t="s">
        <v>148</v>
      </c>
      <c r="C185" s="58">
        <v>350</v>
      </c>
      <c r="D185" s="58">
        <v>100</v>
      </c>
      <c r="E185" s="18" t="e">
        <f>C185+D185+#REF!+#REF!</f>
        <v>#REF!</v>
      </c>
      <c r="F185" s="16">
        <v>0</v>
      </c>
      <c r="G185" s="24">
        <v>0</v>
      </c>
      <c r="H185" s="18" t="e">
        <f>F185+G185+#REF!</f>
        <v>#REF!</v>
      </c>
      <c r="I185" s="16">
        <v>0</v>
      </c>
      <c r="J185" s="16">
        <v>0</v>
      </c>
      <c r="K185" s="18">
        <f>I185+J185</f>
        <v>0</v>
      </c>
      <c r="L185" s="58">
        <v>50</v>
      </c>
      <c r="M185" s="58">
        <v>75</v>
      </c>
      <c r="N185" s="18">
        <f t="shared" si="464"/>
        <v>125</v>
      </c>
      <c r="O185" s="18">
        <f t="shared" si="507"/>
        <v>400</v>
      </c>
      <c r="P185" s="19">
        <f t="shared" si="507"/>
        <v>175</v>
      </c>
      <c r="Q185" s="18">
        <f t="shared" si="425"/>
        <v>575</v>
      </c>
      <c r="R185" s="16">
        <f t="shared" si="508"/>
        <v>87.5</v>
      </c>
      <c r="S185" s="16">
        <f t="shared" si="460"/>
        <v>15</v>
      </c>
      <c r="T185" s="16">
        <f t="shared" si="509"/>
        <v>0</v>
      </c>
      <c r="U185" s="16">
        <f t="shared" si="461"/>
        <v>0</v>
      </c>
      <c r="V185" s="16">
        <f t="shared" si="510"/>
        <v>0</v>
      </c>
      <c r="W185" s="16">
        <f t="shared" si="462"/>
        <v>0</v>
      </c>
      <c r="X185" s="16">
        <f t="shared" si="511"/>
        <v>12.5</v>
      </c>
      <c r="Y185" s="16">
        <f t="shared" si="463"/>
        <v>11.25</v>
      </c>
      <c r="Z185" s="70">
        <f t="shared" ref="Z185:Z186" si="512">ROUND(C185*16.78%,2)</f>
        <v>58.73</v>
      </c>
      <c r="AA185" s="70">
        <f t="shared" ref="AA185:AA186" si="513">ROUND(D185*5.32%,2)</f>
        <v>5.32</v>
      </c>
      <c r="AB185" s="70">
        <f t="shared" ref="AB185:AB186" si="514">ROUND(F185*7.67%,2)</f>
        <v>0</v>
      </c>
      <c r="AC185" s="70">
        <f t="shared" ref="AC185:AC186" si="515">ROUND(G185*3.85%,2)</f>
        <v>0</v>
      </c>
      <c r="AD185" s="70">
        <f t="shared" si="465"/>
        <v>0</v>
      </c>
      <c r="AE185" s="70">
        <f t="shared" si="466"/>
        <v>0</v>
      </c>
      <c r="AF185" s="70">
        <v>0</v>
      </c>
      <c r="AG185" s="70">
        <v>0</v>
      </c>
      <c r="AH185" s="70">
        <f t="shared" si="467"/>
        <v>146.22999999999999</v>
      </c>
      <c r="AI185" s="70">
        <f t="shared" si="468"/>
        <v>20.32</v>
      </c>
      <c r="AJ185" s="70">
        <f t="shared" si="469"/>
        <v>0</v>
      </c>
      <c r="AK185" s="70">
        <f t="shared" si="470"/>
        <v>0</v>
      </c>
      <c r="AL185" s="70">
        <f t="shared" si="471"/>
        <v>0</v>
      </c>
      <c r="AM185" s="70">
        <f t="shared" si="472"/>
        <v>0</v>
      </c>
      <c r="AN185" s="70">
        <f t="shared" si="473"/>
        <v>12.5</v>
      </c>
      <c r="AO185" s="70">
        <f t="shared" si="474"/>
        <v>11.25</v>
      </c>
    </row>
    <row r="186" spans="1:49" ht="20.100000000000001" customHeight="1">
      <c r="A186" s="14">
        <v>3</v>
      </c>
      <c r="B186" s="15" t="s">
        <v>149</v>
      </c>
      <c r="C186" s="58">
        <v>350</v>
      </c>
      <c r="D186" s="58">
        <v>0</v>
      </c>
      <c r="E186" s="18" t="e">
        <f>C186+D186+#REF!+#REF!</f>
        <v>#REF!</v>
      </c>
      <c r="F186" s="16">
        <v>0</v>
      </c>
      <c r="G186" s="24">
        <v>0</v>
      </c>
      <c r="H186" s="18" t="e">
        <f>F186+G186+#REF!</f>
        <v>#REF!</v>
      </c>
      <c r="I186" s="16">
        <v>0</v>
      </c>
      <c r="J186" s="16">
        <v>0</v>
      </c>
      <c r="K186" s="18">
        <f>I186+J186</f>
        <v>0</v>
      </c>
      <c r="L186" s="58">
        <v>0</v>
      </c>
      <c r="M186" s="58">
        <v>0</v>
      </c>
      <c r="N186" s="18">
        <f t="shared" si="464"/>
        <v>0</v>
      </c>
      <c r="O186" s="18">
        <f t="shared" si="507"/>
        <v>350</v>
      </c>
      <c r="P186" s="19">
        <f t="shared" si="507"/>
        <v>0</v>
      </c>
      <c r="Q186" s="18">
        <f t="shared" si="425"/>
        <v>350</v>
      </c>
      <c r="R186" s="16">
        <f t="shared" ref="R186:R188" si="516">ROUND(C186*0.25,2)</f>
        <v>87.5</v>
      </c>
      <c r="S186" s="16">
        <f t="shared" si="460"/>
        <v>0</v>
      </c>
      <c r="T186" s="16">
        <f t="shared" si="509"/>
        <v>0</v>
      </c>
      <c r="U186" s="16">
        <f t="shared" si="461"/>
        <v>0</v>
      </c>
      <c r="V186" s="16">
        <f t="shared" si="510"/>
        <v>0</v>
      </c>
      <c r="W186" s="16">
        <f t="shared" si="462"/>
        <v>0</v>
      </c>
      <c r="X186" s="16">
        <f t="shared" si="511"/>
        <v>0</v>
      </c>
      <c r="Y186" s="16">
        <f t="shared" si="463"/>
        <v>0</v>
      </c>
      <c r="Z186" s="70">
        <f t="shared" si="512"/>
        <v>58.73</v>
      </c>
      <c r="AA186" s="70">
        <f t="shared" si="513"/>
        <v>0</v>
      </c>
      <c r="AB186" s="70">
        <f t="shared" si="514"/>
        <v>0</v>
      </c>
      <c r="AC186" s="70">
        <f t="shared" si="515"/>
        <v>0</v>
      </c>
      <c r="AD186" s="70">
        <f t="shared" si="465"/>
        <v>0</v>
      </c>
      <c r="AE186" s="70">
        <f t="shared" si="466"/>
        <v>0</v>
      </c>
      <c r="AF186" s="70">
        <v>0</v>
      </c>
      <c r="AG186" s="70">
        <v>0</v>
      </c>
      <c r="AH186" s="70">
        <f t="shared" si="467"/>
        <v>146.22999999999999</v>
      </c>
      <c r="AI186" s="70">
        <f t="shared" si="468"/>
        <v>0</v>
      </c>
      <c r="AJ186" s="70">
        <f t="shared" si="469"/>
        <v>0</v>
      </c>
      <c r="AK186" s="70">
        <f t="shared" si="470"/>
        <v>0</v>
      </c>
      <c r="AL186" s="70">
        <f t="shared" si="471"/>
        <v>0</v>
      </c>
      <c r="AM186" s="70">
        <f t="shared" si="472"/>
        <v>0</v>
      </c>
      <c r="AN186" s="70">
        <f t="shared" si="473"/>
        <v>0</v>
      </c>
      <c r="AO186" s="70">
        <f t="shared" si="474"/>
        <v>0</v>
      </c>
    </row>
    <row r="187" spans="1:49" s="5" customFormat="1" ht="20.100000000000001" customHeight="1">
      <c r="A187" s="66"/>
      <c r="B187" s="67" t="s">
        <v>148</v>
      </c>
      <c r="C187" s="90">
        <f>+C185+C186</f>
        <v>700</v>
      </c>
      <c r="D187" s="90">
        <f t="shared" ref="D187:N187" si="517">+D185+D186</f>
        <v>100</v>
      </c>
      <c r="E187" s="90" t="e">
        <f t="shared" si="517"/>
        <v>#REF!</v>
      </c>
      <c r="F187" s="90">
        <f t="shared" si="517"/>
        <v>0</v>
      </c>
      <c r="G187" s="90">
        <f t="shared" si="517"/>
        <v>0</v>
      </c>
      <c r="H187" s="90" t="e">
        <f t="shared" si="517"/>
        <v>#REF!</v>
      </c>
      <c r="I187" s="90">
        <f t="shared" si="517"/>
        <v>0</v>
      </c>
      <c r="J187" s="90">
        <f t="shared" si="517"/>
        <v>0</v>
      </c>
      <c r="K187" s="90">
        <f t="shared" si="517"/>
        <v>0</v>
      </c>
      <c r="L187" s="90">
        <f t="shared" si="517"/>
        <v>50</v>
      </c>
      <c r="M187" s="90">
        <f t="shared" si="517"/>
        <v>75</v>
      </c>
      <c r="N187" s="90">
        <f t="shared" si="517"/>
        <v>125</v>
      </c>
      <c r="O187" s="90">
        <f t="shared" ref="O187" si="518">+O185+O186</f>
        <v>750</v>
      </c>
      <c r="P187" s="90">
        <f t="shared" ref="P187" si="519">+P185+P186</f>
        <v>175</v>
      </c>
      <c r="Q187" s="90">
        <f t="shared" ref="Q187:AR187" si="520">+Q185+Q186</f>
        <v>925</v>
      </c>
      <c r="R187" s="90">
        <f t="shared" si="520"/>
        <v>175</v>
      </c>
      <c r="S187" s="90">
        <f t="shared" si="520"/>
        <v>15</v>
      </c>
      <c r="T187" s="90">
        <f t="shared" si="520"/>
        <v>0</v>
      </c>
      <c r="U187" s="90">
        <f t="shared" si="520"/>
        <v>0</v>
      </c>
      <c r="V187" s="90">
        <f t="shared" si="520"/>
        <v>0</v>
      </c>
      <c r="W187" s="90">
        <f t="shared" si="520"/>
        <v>0</v>
      </c>
      <c r="X187" s="90">
        <f t="shared" si="520"/>
        <v>12.5</v>
      </c>
      <c r="Y187" s="90">
        <f t="shared" si="520"/>
        <v>11.25</v>
      </c>
      <c r="Z187" s="90">
        <f t="shared" si="520"/>
        <v>117.46</v>
      </c>
      <c r="AA187" s="90">
        <f t="shared" si="520"/>
        <v>5.32</v>
      </c>
      <c r="AB187" s="90">
        <f t="shared" si="520"/>
        <v>0</v>
      </c>
      <c r="AC187" s="90">
        <f t="shared" si="520"/>
        <v>0</v>
      </c>
      <c r="AD187" s="90">
        <f t="shared" si="520"/>
        <v>0</v>
      </c>
      <c r="AE187" s="90">
        <f t="shared" si="520"/>
        <v>0</v>
      </c>
      <c r="AF187" s="90">
        <f t="shared" si="520"/>
        <v>0</v>
      </c>
      <c r="AG187" s="90">
        <f t="shared" si="520"/>
        <v>0</v>
      </c>
      <c r="AH187" s="90">
        <f t="shared" si="520"/>
        <v>292.45999999999998</v>
      </c>
      <c r="AI187" s="90">
        <f t="shared" si="520"/>
        <v>20.32</v>
      </c>
      <c r="AJ187" s="90">
        <f t="shared" si="520"/>
        <v>0</v>
      </c>
      <c r="AK187" s="90">
        <f t="shared" si="520"/>
        <v>0</v>
      </c>
      <c r="AL187" s="90">
        <f t="shared" si="520"/>
        <v>0</v>
      </c>
      <c r="AM187" s="90">
        <f t="shared" si="520"/>
        <v>0</v>
      </c>
      <c r="AN187" s="90">
        <f t="shared" si="520"/>
        <v>12.5</v>
      </c>
      <c r="AO187" s="90">
        <f t="shared" si="520"/>
        <v>11.25</v>
      </c>
      <c r="AP187" s="90">
        <f t="shared" si="520"/>
        <v>0</v>
      </c>
      <c r="AQ187" s="90">
        <f t="shared" si="520"/>
        <v>0</v>
      </c>
      <c r="AR187" s="90">
        <f t="shared" si="520"/>
        <v>0</v>
      </c>
    </row>
    <row r="188" spans="1:49" ht="20.100000000000001" customHeight="1">
      <c r="A188" s="14">
        <v>4</v>
      </c>
      <c r="B188" s="15" t="s">
        <v>150</v>
      </c>
      <c r="C188" s="58">
        <v>20000</v>
      </c>
      <c r="D188" s="58">
        <v>4000</v>
      </c>
      <c r="E188" s="18" t="e">
        <f>C188+D188+#REF!+#REF!</f>
        <v>#REF!</v>
      </c>
      <c r="F188" s="58">
        <v>2400</v>
      </c>
      <c r="G188" s="58">
        <v>1100</v>
      </c>
      <c r="H188" s="18" t="e">
        <f>F188+G188+#REF!</f>
        <v>#REF!</v>
      </c>
      <c r="I188" s="16">
        <v>800</v>
      </c>
      <c r="J188" s="16">
        <v>750</v>
      </c>
      <c r="K188" s="18">
        <f>I188+J188</f>
        <v>1550</v>
      </c>
      <c r="L188" s="58">
        <v>1200</v>
      </c>
      <c r="M188" s="58">
        <v>1400</v>
      </c>
      <c r="N188" s="18">
        <f t="shared" si="464"/>
        <v>2600</v>
      </c>
      <c r="O188" s="18">
        <f>C188+F188+I188+L188</f>
        <v>24400</v>
      </c>
      <c r="P188" s="19">
        <f>D188+G188+J188+M188</f>
        <v>7250</v>
      </c>
      <c r="Q188" s="18">
        <f t="shared" si="425"/>
        <v>31650</v>
      </c>
      <c r="R188" s="16">
        <f t="shared" si="516"/>
        <v>5000</v>
      </c>
      <c r="S188" s="16">
        <f t="shared" si="460"/>
        <v>600</v>
      </c>
      <c r="T188" s="16">
        <f t="shared" si="509"/>
        <v>600</v>
      </c>
      <c r="U188" s="16">
        <f t="shared" si="461"/>
        <v>165</v>
      </c>
      <c r="V188" s="16">
        <f t="shared" si="510"/>
        <v>200</v>
      </c>
      <c r="W188" s="16">
        <f t="shared" si="462"/>
        <v>112.5</v>
      </c>
      <c r="X188" s="16">
        <f t="shared" si="511"/>
        <v>300</v>
      </c>
      <c r="Y188" s="16">
        <f t="shared" si="463"/>
        <v>210</v>
      </c>
      <c r="Z188" s="70">
        <f>ROUND(C188*16.78%,2)+1</f>
        <v>3357</v>
      </c>
      <c r="AA188" s="70">
        <f>ROUND(D188*5.32%,2)-0.1</f>
        <v>212.70000000000002</v>
      </c>
      <c r="AB188" s="70">
        <f>ROUND(F188*7.67%,2)-0.08</f>
        <v>184</v>
      </c>
      <c r="AC188" s="70">
        <f>ROUND(G188*3.85%,2)+0.09</f>
        <v>42.440000000000005</v>
      </c>
      <c r="AD188" s="70">
        <v>128</v>
      </c>
      <c r="AE188" s="70">
        <v>28.94</v>
      </c>
      <c r="AF188" s="70">
        <v>0</v>
      </c>
      <c r="AG188" s="70">
        <v>0</v>
      </c>
      <c r="AH188" s="70">
        <f t="shared" si="467"/>
        <v>8357</v>
      </c>
      <c r="AI188" s="70">
        <f t="shared" si="468"/>
        <v>812.7</v>
      </c>
      <c r="AJ188" s="70">
        <f t="shared" si="469"/>
        <v>784</v>
      </c>
      <c r="AK188" s="70">
        <f t="shared" si="470"/>
        <v>207.44</v>
      </c>
      <c r="AL188" s="70">
        <f t="shared" si="471"/>
        <v>328</v>
      </c>
      <c r="AM188" s="70">
        <f t="shared" si="472"/>
        <v>141.44</v>
      </c>
      <c r="AN188" s="70">
        <f t="shared" si="473"/>
        <v>300</v>
      </c>
      <c r="AO188" s="70">
        <f t="shared" si="474"/>
        <v>210</v>
      </c>
    </row>
    <row r="189" spans="1:49" s="30" customFormat="1" ht="20.100000000000001" customHeight="1">
      <c r="A189" s="27"/>
      <c r="B189" s="28" t="s">
        <v>151</v>
      </c>
      <c r="C189" s="29">
        <f>+C184+C187+C188</f>
        <v>23200</v>
      </c>
      <c r="D189" s="29">
        <f t="shared" ref="D189:L189" si="521">+D184+D187+D188</f>
        <v>4300</v>
      </c>
      <c r="E189" s="29" t="e">
        <f t="shared" si="521"/>
        <v>#REF!</v>
      </c>
      <c r="F189" s="29">
        <f t="shared" si="521"/>
        <v>2400</v>
      </c>
      <c r="G189" s="29">
        <f t="shared" si="521"/>
        <v>1100</v>
      </c>
      <c r="H189" s="29" t="e">
        <f t="shared" si="521"/>
        <v>#REF!</v>
      </c>
      <c r="I189" s="29">
        <f t="shared" si="521"/>
        <v>800</v>
      </c>
      <c r="J189" s="29">
        <f t="shared" si="521"/>
        <v>750</v>
      </c>
      <c r="K189" s="29">
        <f t="shared" si="521"/>
        <v>1550</v>
      </c>
      <c r="L189" s="29">
        <f t="shared" si="521"/>
        <v>1325</v>
      </c>
      <c r="M189" s="29">
        <f>+M184+M187+M188</f>
        <v>1625</v>
      </c>
      <c r="N189" s="29">
        <f t="shared" ref="N189" si="522">+N184+N187+N188</f>
        <v>2950</v>
      </c>
      <c r="O189" s="29">
        <f t="shared" ref="O189" si="523">+O184+O187+O188</f>
        <v>27725</v>
      </c>
      <c r="P189" s="29">
        <f t="shared" ref="P189" si="524">+P184+P187+P188</f>
        <v>7775</v>
      </c>
      <c r="Q189" s="29">
        <f t="shared" ref="Q189" si="525">+Q184+Q187+Q188</f>
        <v>35500</v>
      </c>
      <c r="R189" s="29">
        <f t="shared" ref="R189:AW189" si="526">+R184+R187+R188</f>
        <v>5800</v>
      </c>
      <c r="S189" s="29">
        <f t="shared" si="526"/>
        <v>645</v>
      </c>
      <c r="T189" s="29">
        <f t="shared" si="526"/>
        <v>600</v>
      </c>
      <c r="U189" s="29">
        <f t="shared" si="526"/>
        <v>165</v>
      </c>
      <c r="V189" s="29">
        <f t="shared" si="526"/>
        <v>200</v>
      </c>
      <c r="W189" s="29">
        <f t="shared" si="526"/>
        <v>112.5</v>
      </c>
      <c r="X189" s="29">
        <f t="shared" si="526"/>
        <v>331.25</v>
      </c>
      <c r="Y189" s="29">
        <f t="shared" si="526"/>
        <v>243.75</v>
      </c>
      <c r="Z189" s="29">
        <f t="shared" si="526"/>
        <v>3894</v>
      </c>
      <c r="AA189" s="29">
        <f t="shared" si="526"/>
        <v>228.62</v>
      </c>
      <c r="AB189" s="29">
        <f t="shared" si="526"/>
        <v>184</v>
      </c>
      <c r="AC189" s="29">
        <f t="shared" si="526"/>
        <v>42.440000000000005</v>
      </c>
      <c r="AD189" s="29">
        <f t="shared" si="526"/>
        <v>128</v>
      </c>
      <c r="AE189" s="29">
        <f t="shared" si="526"/>
        <v>28.94</v>
      </c>
      <c r="AF189" s="29">
        <f t="shared" si="526"/>
        <v>0</v>
      </c>
      <c r="AG189" s="29">
        <f t="shared" si="526"/>
        <v>0</v>
      </c>
      <c r="AH189" s="29">
        <f t="shared" si="526"/>
        <v>9694</v>
      </c>
      <c r="AI189" s="29">
        <f t="shared" si="526"/>
        <v>873.62</v>
      </c>
      <c r="AJ189" s="29">
        <f t="shared" si="526"/>
        <v>784</v>
      </c>
      <c r="AK189" s="29">
        <f t="shared" si="526"/>
        <v>207.44</v>
      </c>
      <c r="AL189" s="29">
        <f t="shared" si="526"/>
        <v>328</v>
      </c>
      <c r="AM189" s="29">
        <f t="shared" si="526"/>
        <v>141.44</v>
      </c>
      <c r="AN189" s="29">
        <f t="shared" si="526"/>
        <v>331.25</v>
      </c>
      <c r="AO189" s="29">
        <f t="shared" si="526"/>
        <v>243.75</v>
      </c>
      <c r="AP189" s="29">
        <f t="shared" si="526"/>
        <v>0</v>
      </c>
      <c r="AQ189" s="29">
        <f t="shared" si="526"/>
        <v>0</v>
      </c>
      <c r="AR189" s="29">
        <f t="shared" si="526"/>
        <v>0</v>
      </c>
      <c r="AS189" s="29">
        <f t="shared" si="526"/>
        <v>0</v>
      </c>
      <c r="AT189" s="29">
        <f t="shared" si="526"/>
        <v>0</v>
      </c>
      <c r="AU189" s="29">
        <f t="shared" si="526"/>
        <v>0</v>
      </c>
      <c r="AV189" s="29">
        <f t="shared" si="526"/>
        <v>0</v>
      </c>
      <c r="AW189" s="29">
        <f t="shared" si="526"/>
        <v>0</v>
      </c>
    </row>
    <row r="190" spans="1:49" ht="20.100000000000001" customHeight="1">
      <c r="A190" s="14">
        <v>1</v>
      </c>
      <c r="B190" s="15" t="s">
        <v>152</v>
      </c>
      <c r="C190" s="16">
        <v>3150</v>
      </c>
      <c r="D190" s="16">
        <v>1650</v>
      </c>
      <c r="E190" s="18" t="e">
        <f>C190+D190+#REF!+#REF!</f>
        <v>#REF!</v>
      </c>
      <c r="F190" s="16">
        <v>0</v>
      </c>
      <c r="G190" s="24">
        <v>0</v>
      </c>
      <c r="H190" s="18" t="e">
        <f>F190+G190+#REF!</f>
        <v>#REF!</v>
      </c>
      <c r="I190" s="16">
        <v>0</v>
      </c>
      <c r="J190" s="16">
        <v>0</v>
      </c>
      <c r="K190" s="18">
        <f>I190+J190</f>
        <v>0</v>
      </c>
      <c r="L190" s="24"/>
      <c r="M190" s="24"/>
      <c r="N190" s="18">
        <f t="shared" si="464"/>
        <v>0</v>
      </c>
      <c r="O190" s="18">
        <f>C190+F190+I190+L190</f>
        <v>3150</v>
      </c>
      <c r="P190" s="19">
        <f>D190+G190+J190+M190</f>
        <v>1650</v>
      </c>
      <c r="Q190" s="18">
        <f t="shared" si="425"/>
        <v>4800</v>
      </c>
      <c r="R190" s="16">
        <f t="shared" ref="R190" si="527">ROUND(C190*0.25,2)</f>
        <v>787.5</v>
      </c>
      <c r="S190" s="16">
        <f>ROUND(D190*0.15,2)+959.64</f>
        <v>1207.1399999999999</v>
      </c>
      <c r="T190" s="16">
        <f t="shared" ref="T190" si="528">ROUND(F190*0.25,2)</f>
        <v>0</v>
      </c>
      <c r="U190" s="16">
        <f t="shared" si="461"/>
        <v>0</v>
      </c>
      <c r="V190" s="16">
        <f t="shared" ref="V190" si="529">ROUND(I190*0.25,2)</f>
        <v>0</v>
      </c>
      <c r="W190" s="16">
        <f t="shared" si="462"/>
        <v>0</v>
      </c>
      <c r="X190" s="16">
        <f t="shared" ref="X190" si="530">ROUND(L190*0.25,2)</f>
        <v>0</v>
      </c>
      <c r="Y190" s="16">
        <f t="shared" si="463"/>
        <v>0</v>
      </c>
      <c r="Z190" s="70">
        <v>504</v>
      </c>
      <c r="AA190" s="70">
        <v>44</v>
      </c>
      <c r="AB190" s="70">
        <f t="shared" si="499"/>
        <v>0</v>
      </c>
      <c r="AC190" s="70">
        <f t="shared" si="500"/>
        <v>0</v>
      </c>
      <c r="AD190" s="70">
        <f t="shared" si="465"/>
        <v>0</v>
      </c>
      <c r="AE190" s="70">
        <f t="shared" si="466"/>
        <v>0</v>
      </c>
      <c r="AF190" s="70">
        <v>0</v>
      </c>
      <c r="AG190" s="70">
        <v>0</v>
      </c>
      <c r="AH190" s="70">
        <f t="shared" si="467"/>
        <v>1291.5</v>
      </c>
      <c r="AI190" s="70">
        <f t="shared" si="468"/>
        <v>1251.1399999999999</v>
      </c>
      <c r="AJ190" s="70">
        <f t="shared" si="469"/>
        <v>0</v>
      </c>
      <c r="AK190" s="70">
        <f t="shared" si="470"/>
        <v>0</v>
      </c>
      <c r="AL190" s="70">
        <f t="shared" si="471"/>
        <v>0</v>
      </c>
      <c r="AM190" s="70">
        <f t="shared" si="472"/>
        <v>0</v>
      </c>
      <c r="AN190" s="70">
        <f t="shared" si="473"/>
        <v>0</v>
      </c>
      <c r="AO190" s="70">
        <f t="shared" si="474"/>
        <v>0</v>
      </c>
    </row>
    <row r="191" spans="1:49" s="30" customFormat="1" ht="20.100000000000001" customHeight="1">
      <c r="A191" s="27"/>
      <c r="B191" s="28" t="s">
        <v>172</v>
      </c>
      <c r="C191" s="29">
        <f t="shared" ref="C191:Q191" si="531">SUM(C190:C190)</f>
        <v>3150</v>
      </c>
      <c r="D191" s="29">
        <f t="shared" si="531"/>
        <v>1650</v>
      </c>
      <c r="E191" s="29" t="e">
        <f t="shared" si="531"/>
        <v>#REF!</v>
      </c>
      <c r="F191" s="29">
        <f t="shared" si="531"/>
        <v>0</v>
      </c>
      <c r="G191" s="29">
        <f t="shared" si="531"/>
        <v>0</v>
      </c>
      <c r="H191" s="29" t="e">
        <f t="shared" si="531"/>
        <v>#REF!</v>
      </c>
      <c r="I191" s="29">
        <f t="shared" si="531"/>
        <v>0</v>
      </c>
      <c r="J191" s="29">
        <f t="shared" si="531"/>
        <v>0</v>
      </c>
      <c r="K191" s="29">
        <f t="shared" si="531"/>
        <v>0</v>
      </c>
      <c r="L191" s="29">
        <f t="shared" si="531"/>
        <v>0</v>
      </c>
      <c r="M191" s="29">
        <f t="shared" si="531"/>
        <v>0</v>
      </c>
      <c r="N191" s="29">
        <f t="shared" si="531"/>
        <v>0</v>
      </c>
      <c r="O191" s="29">
        <f t="shared" si="531"/>
        <v>3150</v>
      </c>
      <c r="P191" s="29">
        <f t="shared" si="531"/>
        <v>1650</v>
      </c>
      <c r="Q191" s="29">
        <f t="shared" si="531"/>
        <v>4800</v>
      </c>
      <c r="R191" s="29">
        <f t="shared" ref="R191:X191" si="532">SUM(R190:R190)</f>
        <v>787.5</v>
      </c>
      <c r="S191" s="29">
        <f t="shared" si="532"/>
        <v>1207.1399999999999</v>
      </c>
      <c r="T191" s="29">
        <f t="shared" ref="T191:U191" si="533">SUM(T190:T190)</f>
        <v>0</v>
      </c>
      <c r="U191" s="29">
        <f t="shared" si="533"/>
        <v>0</v>
      </c>
      <c r="V191" s="29">
        <f t="shared" si="532"/>
        <v>0</v>
      </c>
      <c r="W191" s="29">
        <f t="shared" ref="W191" si="534">SUM(W190:W190)</f>
        <v>0</v>
      </c>
      <c r="X191" s="29">
        <f t="shared" si="532"/>
        <v>0</v>
      </c>
      <c r="Y191" s="29">
        <f t="shared" ref="Y191:AQ191" si="535">SUM(Y190:Y190)</f>
        <v>0</v>
      </c>
      <c r="Z191" s="29">
        <f t="shared" si="535"/>
        <v>504</v>
      </c>
      <c r="AA191" s="29">
        <f t="shared" si="535"/>
        <v>44</v>
      </c>
      <c r="AB191" s="29">
        <f t="shared" si="535"/>
        <v>0</v>
      </c>
      <c r="AC191" s="29">
        <f t="shared" si="535"/>
        <v>0</v>
      </c>
      <c r="AD191" s="29">
        <f t="shared" si="535"/>
        <v>0</v>
      </c>
      <c r="AE191" s="29">
        <f t="shared" si="535"/>
        <v>0</v>
      </c>
      <c r="AF191" s="29">
        <f t="shared" si="535"/>
        <v>0</v>
      </c>
      <c r="AG191" s="29">
        <f t="shared" si="535"/>
        <v>0</v>
      </c>
      <c r="AH191" s="29">
        <f t="shared" si="535"/>
        <v>1291.5</v>
      </c>
      <c r="AI191" s="29">
        <f t="shared" si="535"/>
        <v>1251.1399999999999</v>
      </c>
      <c r="AJ191" s="29">
        <f t="shared" si="535"/>
        <v>0</v>
      </c>
      <c r="AK191" s="29">
        <f t="shared" si="535"/>
        <v>0</v>
      </c>
      <c r="AL191" s="29">
        <f t="shared" si="535"/>
        <v>0</v>
      </c>
      <c r="AM191" s="29">
        <f t="shared" si="535"/>
        <v>0</v>
      </c>
      <c r="AN191" s="29">
        <f t="shared" si="535"/>
        <v>0</v>
      </c>
      <c r="AO191" s="29">
        <f t="shared" si="535"/>
        <v>0</v>
      </c>
      <c r="AP191" s="29">
        <f t="shared" si="535"/>
        <v>0</v>
      </c>
      <c r="AQ191" s="29">
        <f t="shared" si="535"/>
        <v>0</v>
      </c>
    </row>
    <row r="192" spans="1:49" ht="19.5" customHeight="1" thickBot="1">
      <c r="A192" s="14">
        <v>1</v>
      </c>
      <c r="B192" s="15" t="s">
        <v>153</v>
      </c>
      <c r="C192" s="59">
        <v>513</v>
      </c>
      <c r="D192" s="59">
        <v>28</v>
      </c>
      <c r="E192" s="18" t="e">
        <f>C192+D192+#REF!+#REF!</f>
        <v>#REF!</v>
      </c>
      <c r="F192" s="16">
        <v>0</v>
      </c>
      <c r="G192" s="24">
        <v>0</v>
      </c>
      <c r="H192" s="18" t="e">
        <f>F192+G192+#REF!</f>
        <v>#REF!</v>
      </c>
      <c r="I192" s="16">
        <v>0</v>
      </c>
      <c r="J192" s="16">
        <v>0</v>
      </c>
      <c r="K192" s="18">
        <f t="shared" ref="K192:K220" si="536">I192+J192</f>
        <v>0</v>
      </c>
      <c r="L192" s="24">
        <v>0</v>
      </c>
      <c r="M192" s="24">
        <v>0</v>
      </c>
      <c r="N192" s="18">
        <f t="shared" si="464"/>
        <v>0</v>
      </c>
      <c r="O192" s="18">
        <f t="shared" ref="O192:O207" si="537">C192+F192+I192+L192</f>
        <v>513</v>
      </c>
      <c r="P192" s="19">
        <f t="shared" ref="P192:P207" si="538">D192+G192+J192+M192</f>
        <v>28</v>
      </c>
      <c r="Q192" s="18">
        <f t="shared" si="425"/>
        <v>541</v>
      </c>
      <c r="R192" s="16">
        <f t="shared" ref="R192" si="539">ROUND(C192*0.25,2)</f>
        <v>128.25</v>
      </c>
      <c r="S192" s="16">
        <f t="shared" si="460"/>
        <v>4.2</v>
      </c>
      <c r="T192" s="16">
        <f t="shared" ref="T192:T220" si="540">ROUND(F192*0.25,2)</f>
        <v>0</v>
      </c>
      <c r="U192" s="16">
        <f t="shared" si="461"/>
        <v>0</v>
      </c>
      <c r="V192" s="16">
        <f t="shared" ref="V192:V220" si="541">ROUND(I192*0.25,2)</f>
        <v>0</v>
      </c>
      <c r="W192" s="16">
        <f t="shared" si="462"/>
        <v>0</v>
      </c>
      <c r="X192" s="16">
        <f t="shared" ref="X192:X220" si="542">ROUND(L192*0.25,2)</f>
        <v>0</v>
      </c>
      <c r="Y192" s="16">
        <f t="shared" si="463"/>
        <v>0</v>
      </c>
      <c r="Z192" s="70">
        <f>ROUND(C192*20.03%,2)</f>
        <v>102.75</v>
      </c>
      <c r="AA192" s="70">
        <f>ROUND(D192*7.2%,2)</f>
        <v>2.02</v>
      </c>
      <c r="AB192" s="70">
        <f>ROUND(F192*25.17%,2)</f>
        <v>0</v>
      </c>
      <c r="AC192" s="70">
        <f>ROUND(G192*4.43%,2)</f>
        <v>0</v>
      </c>
      <c r="AD192" s="70">
        <f>ROUND(I192*16%,2)</f>
        <v>0</v>
      </c>
      <c r="AE192" s="70">
        <f>ROUND(J192*4.43%,2)</f>
        <v>0</v>
      </c>
      <c r="AF192" s="70">
        <v>0</v>
      </c>
      <c r="AG192" s="70">
        <v>0</v>
      </c>
      <c r="AH192" s="70">
        <f t="shared" si="467"/>
        <v>231</v>
      </c>
      <c r="AI192" s="70">
        <f t="shared" si="468"/>
        <v>6.2200000000000006</v>
      </c>
      <c r="AJ192" s="70">
        <f t="shared" si="469"/>
        <v>0</v>
      </c>
      <c r="AK192" s="70">
        <f t="shared" si="470"/>
        <v>0</v>
      </c>
      <c r="AL192" s="70">
        <f t="shared" si="471"/>
        <v>0</v>
      </c>
      <c r="AM192" s="70">
        <f t="shared" si="472"/>
        <v>0</v>
      </c>
      <c r="AN192" s="70">
        <f t="shared" si="473"/>
        <v>0</v>
      </c>
      <c r="AO192" s="70">
        <f t="shared" si="474"/>
        <v>0</v>
      </c>
    </row>
    <row r="193" spans="1:44" ht="20.100000000000001" customHeight="1">
      <c r="A193" s="14">
        <v>2</v>
      </c>
      <c r="B193" s="15" t="s">
        <v>154</v>
      </c>
      <c r="C193" s="16">
        <v>897</v>
      </c>
      <c r="D193" s="16">
        <v>508</v>
      </c>
      <c r="E193" s="18" t="e">
        <f>C193+D193+#REF!+#REF!</f>
        <v>#REF!</v>
      </c>
      <c r="F193" s="16">
        <v>0</v>
      </c>
      <c r="G193" s="24">
        <v>0</v>
      </c>
      <c r="H193" s="18" t="e">
        <f>F193+G193+#REF!</f>
        <v>#REF!</v>
      </c>
      <c r="I193" s="16">
        <v>203</v>
      </c>
      <c r="J193" s="16">
        <v>233</v>
      </c>
      <c r="K193" s="18">
        <f t="shared" si="536"/>
        <v>436</v>
      </c>
      <c r="L193" s="24">
        <v>762</v>
      </c>
      <c r="M193" s="24">
        <v>445</v>
      </c>
      <c r="N193" s="18">
        <f t="shared" si="464"/>
        <v>1207</v>
      </c>
      <c r="O193" s="18">
        <f t="shared" si="537"/>
        <v>1862</v>
      </c>
      <c r="P193" s="19">
        <f t="shared" si="538"/>
        <v>1186</v>
      </c>
      <c r="Q193" s="18">
        <f t="shared" si="425"/>
        <v>3048</v>
      </c>
      <c r="R193" s="16">
        <f t="shared" ref="R193:R203" si="543">ROUND(C193*0.25,2)</f>
        <v>224.25</v>
      </c>
      <c r="S193" s="16">
        <f t="shared" si="460"/>
        <v>76.2</v>
      </c>
      <c r="T193" s="16">
        <f t="shared" si="540"/>
        <v>0</v>
      </c>
      <c r="U193" s="16">
        <f t="shared" si="461"/>
        <v>0</v>
      </c>
      <c r="V193" s="16">
        <f t="shared" si="541"/>
        <v>50.75</v>
      </c>
      <c r="W193" s="16">
        <f t="shared" si="462"/>
        <v>34.950000000000003</v>
      </c>
      <c r="X193" s="16">
        <f t="shared" si="542"/>
        <v>190.5</v>
      </c>
      <c r="Y193" s="16">
        <f t="shared" si="463"/>
        <v>66.75</v>
      </c>
      <c r="Z193" s="70">
        <f>ROUND(C193*20.03%,2)+0.03</f>
        <v>179.7</v>
      </c>
      <c r="AA193" s="70">
        <f t="shared" ref="AA193:AA219" si="544">ROUND(D193*7.2%,2)</f>
        <v>36.58</v>
      </c>
      <c r="AB193" s="70">
        <f t="shared" ref="AB193:AB220" si="545">ROUND(F193*25.17%,2)</f>
        <v>0</v>
      </c>
      <c r="AC193" s="70">
        <f t="shared" ref="AC193:AC220" si="546">ROUND(G193*4.43%,2)</f>
        <v>0</v>
      </c>
      <c r="AD193" s="70">
        <f t="shared" ref="AD193:AD220" si="547">ROUND(I193*16%,2)</f>
        <v>32.479999999999997</v>
      </c>
      <c r="AE193" s="70">
        <f>ROUND(J193*4.43%,2)+0.01</f>
        <v>10.33</v>
      </c>
      <c r="AF193" s="70">
        <v>0</v>
      </c>
      <c r="AG193" s="70">
        <v>0</v>
      </c>
      <c r="AH193" s="70">
        <f t="shared" si="467"/>
        <v>403.95</v>
      </c>
      <c r="AI193" s="70">
        <f t="shared" si="468"/>
        <v>112.78</v>
      </c>
      <c r="AJ193" s="70">
        <f t="shared" si="469"/>
        <v>0</v>
      </c>
      <c r="AK193" s="70">
        <f t="shared" si="470"/>
        <v>0</v>
      </c>
      <c r="AL193" s="70">
        <f t="shared" si="471"/>
        <v>83.22999999999999</v>
      </c>
      <c r="AM193" s="70">
        <f t="shared" si="472"/>
        <v>45.28</v>
      </c>
      <c r="AN193" s="70">
        <f t="shared" si="473"/>
        <v>190.5</v>
      </c>
      <c r="AO193" s="70">
        <f t="shared" si="474"/>
        <v>66.75</v>
      </c>
    </row>
    <row r="194" spans="1:44" ht="20.100000000000001" customHeight="1">
      <c r="A194" s="14">
        <v>3</v>
      </c>
      <c r="B194" s="15" t="s">
        <v>155</v>
      </c>
      <c r="C194" s="16">
        <v>752</v>
      </c>
      <c r="D194" s="16">
        <v>529</v>
      </c>
      <c r="E194" s="18" t="e">
        <f>C194+D194+#REF!+#REF!</f>
        <v>#REF!</v>
      </c>
      <c r="F194" s="16">
        <v>0</v>
      </c>
      <c r="G194" s="24">
        <v>0</v>
      </c>
      <c r="H194" s="18" t="e">
        <f>F194+G194+#REF!</f>
        <v>#REF!</v>
      </c>
      <c r="I194" s="16">
        <v>179</v>
      </c>
      <c r="J194" s="16">
        <v>205</v>
      </c>
      <c r="K194" s="18">
        <f t="shared" si="536"/>
        <v>384</v>
      </c>
      <c r="L194" s="24">
        <v>94</v>
      </c>
      <c r="M194" s="24">
        <v>62</v>
      </c>
      <c r="N194" s="18">
        <f t="shared" si="464"/>
        <v>156</v>
      </c>
      <c r="O194" s="18">
        <f t="shared" si="537"/>
        <v>1025</v>
      </c>
      <c r="P194" s="19">
        <f t="shared" si="538"/>
        <v>796</v>
      </c>
      <c r="Q194" s="18">
        <f t="shared" si="425"/>
        <v>1821</v>
      </c>
      <c r="R194" s="16">
        <f t="shared" si="543"/>
        <v>188</v>
      </c>
      <c r="S194" s="16">
        <f t="shared" si="460"/>
        <v>79.349999999999994</v>
      </c>
      <c r="T194" s="16">
        <f t="shared" si="540"/>
        <v>0</v>
      </c>
      <c r="U194" s="16">
        <f t="shared" si="461"/>
        <v>0</v>
      </c>
      <c r="V194" s="16">
        <f t="shared" si="541"/>
        <v>44.75</v>
      </c>
      <c r="W194" s="16">
        <f t="shared" si="462"/>
        <v>30.75</v>
      </c>
      <c r="X194" s="16">
        <f t="shared" si="542"/>
        <v>23.5</v>
      </c>
      <c r="Y194" s="16">
        <f t="shared" si="463"/>
        <v>9.3000000000000007</v>
      </c>
      <c r="Z194" s="70">
        <f t="shared" ref="Z194:Z203" si="548">ROUND(C194*20.03%,2)+0.03</f>
        <v>150.66</v>
      </c>
      <c r="AA194" s="70">
        <f t="shared" si="544"/>
        <v>38.090000000000003</v>
      </c>
      <c r="AB194" s="70">
        <f t="shared" si="545"/>
        <v>0</v>
      </c>
      <c r="AC194" s="70">
        <f t="shared" si="546"/>
        <v>0</v>
      </c>
      <c r="AD194" s="70">
        <f t="shared" si="547"/>
        <v>28.64</v>
      </c>
      <c r="AE194" s="70">
        <f t="shared" ref="AE194:AE201" si="549">ROUND(J194*4.43%,2)+0.01</f>
        <v>9.09</v>
      </c>
      <c r="AF194" s="70">
        <v>0</v>
      </c>
      <c r="AG194" s="70">
        <v>0</v>
      </c>
      <c r="AH194" s="70">
        <f t="shared" si="467"/>
        <v>338.65999999999997</v>
      </c>
      <c r="AI194" s="70">
        <f t="shared" si="468"/>
        <v>117.44</v>
      </c>
      <c r="AJ194" s="70">
        <f t="shared" si="469"/>
        <v>0</v>
      </c>
      <c r="AK194" s="70">
        <f t="shared" si="470"/>
        <v>0</v>
      </c>
      <c r="AL194" s="70">
        <f t="shared" si="471"/>
        <v>73.39</v>
      </c>
      <c r="AM194" s="70">
        <f t="shared" si="472"/>
        <v>39.840000000000003</v>
      </c>
      <c r="AN194" s="70">
        <f t="shared" si="473"/>
        <v>23.5</v>
      </c>
      <c r="AO194" s="70">
        <f t="shared" si="474"/>
        <v>9.3000000000000007</v>
      </c>
      <c r="AR194" s="1">
        <f>2333.7/11649*100</f>
        <v>20.033479268606747</v>
      </c>
    </row>
    <row r="195" spans="1:44" ht="20.100000000000001" customHeight="1">
      <c r="A195" s="14">
        <v>4</v>
      </c>
      <c r="B195" s="15" t="s">
        <v>156</v>
      </c>
      <c r="C195" s="16">
        <v>857</v>
      </c>
      <c r="D195" s="16">
        <v>581</v>
      </c>
      <c r="E195" s="18" t="e">
        <f>C195+D195+#REF!+#REF!</f>
        <v>#REF!</v>
      </c>
      <c r="F195" s="16">
        <v>0</v>
      </c>
      <c r="G195" s="24">
        <v>0</v>
      </c>
      <c r="H195" s="18" t="e">
        <f>F195+G195+#REF!</f>
        <v>#REF!</v>
      </c>
      <c r="I195" s="16">
        <v>173</v>
      </c>
      <c r="J195" s="16">
        <v>213</v>
      </c>
      <c r="K195" s="18">
        <f t="shared" si="536"/>
        <v>386</v>
      </c>
      <c r="L195" s="24">
        <v>400</v>
      </c>
      <c r="M195" s="24">
        <v>705</v>
      </c>
      <c r="N195" s="18">
        <f t="shared" si="464"/>
        <v>1105</v>
      </c>
      <c r="O195" s="18">
        <f t="shared" si="537"/>
        <v>1430</v>
      </c>
      <c r="P195" s="19">
        <f t="shared" si="538"/>
        <v>1499</v>
      </c>
      <c r="Q195" s="18">
        <f t="shared" si="425"/>
        <v>2929</v>
      </c>
      <c r="R195" s="16">
        <f t="shared" si="543"/>
        <v>214.25</v>
      </c>
      <c r="S195" s="16">
        <f t="shared" si="460"/>
        <v>87.15</v>
      </c>
      <c r="T195" s="16">
        <f t="shared" si="540"/>
        <v>0</v>
      </c>
      <c r="U195" s="16">
        <f t="shared" si="461"/>
        <v>0</v>
      </c>
      <c r="V195" s="16">
        <f t="shared" si="541"/>
        <v>43.25</v>
      </c>
      <c r="W195" s="16">
        <f t="shared" si="462"/>
        <v>31.95</v>
      </c>
      <c r="X195" s="16">
        <f t="shared" si="542"/>
        <v>100</v>
      </c>
      <c r="Y195" s="16">
        <f t="shared" si="463"/>
        <v>105.75</v>
      </c>
      <c r="Z195" s="70">
        <f t="shared" si="548"/>
        <v>171.69</v>
      </c>
      <c r="AA195" s="70">
        <f t="shared" si="544"/>
        <v>41.83</v>
      </c>
      <c r="AB195" s="70">
        <f t="shared" si="545"/>
        <v>0</v>
      </c>
      <c r="AC195" s="70">
        <f t="shared" si="546"/>
        <v>0</v>
      </c>
      <c r="AD195" s="70">
        <f t="shared" si="547"/>
        <v>27.68</v>
      </c>
      <c r="AE195" s="70">
        <f t="shared" si="549"/>
        <v>9.4499999999999993</v>
      </c>
      <c r="AF195" s="70">
        <v>0</v>
      </c>
      <c r="AG195" s="70">
        <v>0</v>
      </c>
      <c r="AH195" s="70">
        <f t="shared" si="467"/>
        <v>385.94</v>
      </c>
      <c r="AI195" s="70">
        <f t="shared" si="468"/>
        <v>128.98000000000002</v>
      </c>
      <c r="AJ195" s="70">
        <f t="shared" si="469"/>
        <v>0</v>
      </c>
      <c r="AK195" s="70">
        <f t="shared" si="470"/>
        <v>0</v>
      </c>
      <c r="AL195" s="70">
        <f t="shared" si="471"/>
        <v>70.930000000000007</v>
      </c>
      <c r="AM195" s="70">
        <f t="shared" si="472"/>
        <v>41.4</v>
      </c>
      <c r="AN195" s="70">
        <f t="shared" si="473"/>
        <v>100</v>
      </c>
      <c r="AO195" s="70">
        <f t="shared" si="474"/>
        <v>105.75</v>
      </c>
    </row>
    <row r="196" spans="1:44" ht="20.100000000000001" customHeight="1">
      <c r="A196" s="14">
        <v>5</v>
      </c>
      <c r="B196" s="15" t="s">
        <v>157</v>
      </c>
      <c r="C196" s="16">
        <v>762</v>
      </c>
      <c r="D196" s="16">
        <v>528</v>
      </c>
      <c r="E196" s="18" t="e">
        <f>C196+D196+#REF!+#REF!</f>
        <v>#REF!</v>
      </c>
      <c r="F196" s="16">
        <v>0</v>
      </c>
      <c r="G196" s="24">
        <v>0</v>
      </c>
      <c r="H196" s="18" t="e">
        <f>F196+G196+#REF!</f>
        <v>#REF!</v>
      </c>
      <c r="I196" s="16">
        <v>183</v>
      </c>
      <c r="J196" s="16">
        <v>211</v>
      </c>
      <c r="K196" s="18">
        <f t="shared" si="536"/>
        <v>394</v>
      </c>
      <c r="L196" s="24">
        <v>51</v>
      </c>
      <c r="M196" s="24">
        <v>37</v>
      </c>
      <c r="N196" s="18">
        <f t="shared" si="464"/>
        <v>88</v>
      </c>
      <c r="O196" s="18">
        <f t="shared" si="537"/>
        <v>996</v>
      </c>
      <c r="P196" s="19">
        <f t="shared" si="538"/>
        <v>776</v>
      </c>
      <c r="Q196" s="18">
        <f t="shared" si="425"/>
        <v>1772</v>
      </c>
      <c r="R196" s="16">
        <f t="shared" si="543"/>
        <v>190.5</v>
      </c>
      <c r="S196" s="16">
        <f t="shared" si="460"/>
        <v>79.2</v>
      </c>
      <c r="T196" s="16">
        <f t="shared" si="540"/>
        <v>0</v>
      </c>
      <c r="U196" s="16">
        <f t="shared" si="461"/>
        <v>0</v>
      </c>
      <c r="V196" s="16">
        <f t="shared" si="541"/>
        <v>45.75</v>
      </c>
      <c r="W196" s="16">
        <f t="shared" si="462"/>
        <v>31.65</v>
      </c>
      <c r="X196" s="16">
        <f t="shared" si="542"/>
        <v>12.75</v>
      </c>
      <c r="Y196" s="16">
        <f t="shared" si="463"/>
        <v>5.55</v>
      </c>
      <c r="Z196" s="70">
        <f t="shared" si="548"/>
        <v>152.66</v>
      </c>
      <c r="AA196" s="70">
        <f t="shared" si="544"/>
        <v>38.020000000000003</v>
      </c>
      <c r="AB196" s="70">
        <f t="shared" si="545"/>
        <v>0</v>
      </c>
      <c r="AC196" s="70">
        <f t="shared" si="546"/>
        <v>0</v>
      </c>
      <c r="AD196" s="70">
        <f t="shared" si="547"/>
        <v>29.28</v>
      </c>
      <c r="AE196" s="70">
        <f t="shared" si="549"/>
        <v>9.36</v>
      </c>
      <c r="AF196" s="70">
        <v>0</v>
      </c>
      <c r="AG196" s="70">
        <v>0</v>
      </c>
      <c r="AH196" s="70">
        <f t="shared" si="467"/>
        <v>343.15999999999997</v>
      </c>
      <c r="AI196" s="70">
        <f t="shared" si="468"/>
        <v>117.22</v>
      </c>
      <c r="AJ196" s="70">
        <f t="shared" si="469"/>
        <v>0</v>
      </c>
      <c r="AK196" s="70">
        <f t="shared" si="470"/>
        <v>0</v>
      </c>
      <c r="AL196" s="70">
        <f t="shared" si="471"/>
        <v>75.03</v>
      </c>
      <c r="AM196" s="70">
        <f t="shared" si="472"/>
        <v>41.01</v>
      </c>
      <c r="AN196" s="70">
        <f t="shared" si="473"/>
        <v>12.75</v>
      </c>
      <c r="AO196" s="70">
        <f t="shared" si="474"/>
        <v>5.55</v>
      </c>
    </row>
    <row r="197" spans="1:44" ht="20.100000000000001" customHeight="1">
      <c r="A197" s="14">
        <v>6</v>
      </c>
      <c r="B197" s="15" t="s">
        <v>158</v>
      </c>
      <c r="C197" s="22">
        <v>754</v>
      </c>
      <c r="D197" s="22">
        <v>390</v>
      </c>
      <c r="E197" s="18" t="e">
        <f>C197+D197+#REF!+#REF!</f>
        <v>#REF!</v>
      </c>
      <c r="F197" s="16">
        <v>0</v>
      </c>
      <c r="G197" s="24">
        <v>0</v>
      </c>
      <c r="H197" s="18" t="e">
        <f>F197+G197+#REF!</f>
        <v>#REF!</v>
      </c>
      <c r="I197" s="16">
        <v>170</v>
      </c>
      <c r="J197" s="16">
        <v>194</v>
      </c>
      <c r="K197" s="18">
        <f t="shared" si="536"/>
        <v>364</v>
      </c>
      <c r="L197" s="24">
        <v>1047</v>
      </c>
      <c r="M197" s="24">
        <v>645</v>
      </c>
      <c r="N197" s="18">
        <f t="shared" si="464"/>
        <v>1692</v>
      </c>
      <c r="O197" s="18">
        <f t="shared" si="537"/>
        <v>1971</v>
      </c>
      <c r="P197" s="19">
        <f t="shared" si="538"/>
        <v>1229</v>
      </c>
      <c r="Q197" s="18">
        <f t="shared" si="425"/>
        <v>3200</v>
      </c>
      <c r="R197" s="16">
        <f t="shared" si="543"/>
        <v>188.5</v>
      </c>
      <c r="S197" s="16">
        <f t="shared" si="460"/>
        <v>58.5</v>
      </c>
      <c r="T197" s="16">
        <f t="shared" si="540"/>
        <v>0</v>
      </c>
      <c r="U197" s="16">
        <f t="shared" si="461"/>
        <v>0</v>
      </c>
      <c r="V197" s="16">
        <f t="shared" si="541"/>
        <v>42.5</v>
      </c>
      <c r="W197" s="16">
        <f t="shared" si="462"/>
        <v>29.1</v>
      </c>
      <c r="X197" s="16">
        <f t="shared" si="542"/>
        <v>261.75</v>
      </c>
      <c r="Y197" s="16">
        <f t="shared" si="463"/>
        <v>96.75</v>
      </c>
      <c r="Z197" s="70">
        <f t="shared" si="548"/>
        <v>151.06</v>
      </c>
      <c r="AA197" s="70">
        <f t="shared" si="544"/>
        <v>28.08</v>
      </c>
      <c r="AB197" s="70">
        <f t="shared" si="545"/>
        <v>0</v>
      </c>
      <c r="AC197" s="70">
        <f t="shared" si="546"/>
        <v>0</v>
      </c>
      <c r="AD197" s="70">
        <f t="shared" si="547"/>
        <v>27.2</v>
      </c>
      <c r="AE197" s="70">
        <f t="shared" si="549"/>
        <v>8.6</v>
      </c>
      <c r="AF197" s="70">
        <v>0</v>
      </c>
      <c r="AG197" s="70">
        <v>0</v>
      </c>
      <c r="AH197" s="70">
        <f t="shared" si="467"/>
        <v>339.56</v>
      </c>
      <c r="AI197" s="70">
        <f t="shared" si="468"/>
        <v>86.58</v>
      </c>
      <c r="AJ197" s="70">
        <f t="shared" si="469"/>
        <v>0</v>
      </c>
      <c r="AK197" s="70">
        <f t="shared" si="470"/>
        <v>0</v>
      </c>
      <c r="AL197" s="70">
        <f t="shared" si="471"/>
        <v>69.7</v>
      </c>
      <c r="AM197" s="70">
        <f t="shared" si="472"/>
        <v>37.700000000000003</v>
      </c>
      <c r="AN197" s="70">
        <f t="shared" si="473"/>
        <v>261.75</v>
      </c>
      <c r="AO197" s="70">
        <f t="shared" si="474"/>
        <v>96.75</v>
      </c>
    </row>
    <row r="198" spans="1:44" ht="20.100000000000001" customHeight="1">
      <c r="A198" s="20">
        <v>7</v>
      </c>
      <c r="B198" s="21" t="s">
        <v>159</v>
      </c>
      <c r="C198" s="16">
        <v>531</v>
      </c>
      <c r="D198" s="16">
        <v>439</v>
      </c>
      <c r="E198" s="18" t="e">
        <f>C198+D198+#REF!+#REF!</f>
        <v>#REF!</v>
      </c>
      <c r="F198" s="16">
        <v>557</v>
      </c>
      <c r="G198" s="24">
        <v>1854</v>
      </c>
      <c r="H198" s="18" t="e">
        <f>F198+G198+#REF!</f>
        <v>#REF!</v>
      </c>
      <c r="I198" s="16">
        <v>161</v>
      </c>
      <c r="J198" s="16">
        <v>166</v>
      </c>
      <c r="K198" s="18">
        <f t="shared" si="536"/>
        <v>327</v>
      </c>
      <c r="L198" s="24">
        <v>384</v>
      </c>
      <c r="M198" s="24">
        <v>0</v>
      </c>
      <c r="N198" s="18">
        <f t="shared" si="464"/>
        <v>384</v>
      </c>
      <c r="O198" s="18">
        <f t="shared" si="537"/>
        <v>1633</v>
      </c>
      <c r="P198" s="19">
        <f t="shared" si="538"/>
        <v>2459</v>
      </c>
      <c r="Q198" s="18">
        <f t="shared" si="425"/>
        <v>4092</v>
      </c>
      <c r="R198" s="16">
        <f t="shared" si="543"/>
        <v>132.75</v>
      </c>
      <c r="S198" s="16">
        <f t="shared" si="460"/>
        <v>65.849999999999994</v>
      </c>
      <c r="T198" s="16">
        <f t="shared" si="540"/>
        <v>139.25</v>
      </c>
      <c r="U198" s="16">
        <f t="shared" si="461"/>
        <v>278.10000000000002</v>
      </c>
      <c r="V198" s="16">
        <f t="shared" si="541"/>
        <v>40.25</v>
      </c>
      <c r="W198" s="16">
        <f t="shared" si="462"/>
        <v>24.9</v>
      </c>
      <c r="X198" s="16">
        <f t="shared" si="542"/>
        <v>96</v>
      </c>
      <c r="Y198" s="16">
        <f t="shared" si="463"/>
        <v>0</v>
      </c>
      <c r="Z198" s="70">
        <f t="shared" si="548"/>
        <v>106.39</v>
      </c>
      <c r="AA198" s="70">
        <f t="shared" si="544"/>
        <v>31.61</v>
      </c>
      <c r="AB198" s="70">
        <f>ROUND(F198*25.17%,2)-0.03</f>
        <v>140.16999999999999</v>
      </c>
      <c r="AC198" s="70">
        <f>ROUND(G198*4.43%,2)+0.07</f>
        <v>82.199999999999989</v>
      </c>
      <c r="AD198" s="70">
        <f t="shared" si="547"/>
        <v>25.76</v>
      </c>
      <c r="AE198" s="70">
        <f t="shared" si="549"/>
        <v>7.3599999999999994</v>
      </c>
      <c r="AF198" s="70">
        <v>0</v>
      </c>
      <c r="AG198" s="70">
        <v>0</v>
      </c>
      <c r="AH198" s="70">
        <f t="shared" si="467"/>
        <v>239.14</v>
      </c>
      <c r="AI198" s="70">
        <f t="shared" si="468"/>
        <v>97.46</v>
      </c>
      <c r="AJ198" s="70">
        <f t="shared" si="469"/>
        <v>279.41999999999996</v>
      </c>
      <c r="AK198" s="70">
        <f t="shared" si="470"/>
        <v>360.3</v>
      </c>
      <c r="AL198" s="70">
        <f t="shared" si="471"/>
        <v>66.010000000000005</v>
      </c>
      <c r="AM198" s="70">
        <f t="shared" si="472"/>
        <v>32.26</v>
      </c>
      <c r="AN198" s="70">
        <f t="shared" si="473"/>
        <v>96</v>
      </c>
      <c r="AO198" s="70">
        <f t="shared" si="474"/>
        <v>0</v>
      </c>
    </row>
    <row r="199" spans="1:44" ht="20.100000000000001" customHeight="1">
      <c r="A199" s="14">
        <v>8</v>
      </c>
      <c r="B199" s="15" t="s">
        <v>160</v>
      </c>
      <c r="C199" s="16">
        <v>510</v>
      </c>
      <c r="D199" s="16">
        <v>468</v>
      </c>
      <c r="E199" s="18" t="e">
        <f>C199+D199+#REF!+#REF!</f>
        <v>#REF!</v>
      </c>
      <c r="F199" s="16">
        <v>534</v>
      </c>
      <c r="G199" s="24">
        <v>1645</v>
      </c>
      <c r="H199" s="18" t="e">
        <f>F199+G199+#REF!</f>
        <v>#REF!</v>
      </c>
      <c r="I199" s="16">
        <v>122</v>
      </c>
      <c r="J199" s="16">
        <v>142</v>
      </c>
      <c r="K199" s="18">
        <f t="shared" si="536"/>
        <v>264</v>
      </c>
      <c r="L199" s="24">
        <v>0</v>
      </c>
      <c r="M199" s="24">
        <v>0</v>
      </c>
      <c r="N199" s="18">
        <f t="shared" si="464"/>
        <v>0</v>
      </c>
      <c r="O199" s="18">
        <f t="shared" si="537"/>
        <v>1166</v>
      </c>
      <c r="P199" s="19">
        <f t="shared" si="538"/>
        <v>2255</v>
      </c>
      <c r="Q199" s="18">
        <f t="shared" si="425"/>
        <v>3421</v>
      </c>
      <c r="R199" s="16">
        <f t="shared" si="543"/>
        <v>127.5</v>
      </c>
      <c r="S199" s="16">
        <f t="shared" si="460"/>
        <v>70.2</v>
      </c>
      <c r="T199" s="16">
        <f t="shared" si="540"/>
        <v>133.5</v>
      </c>
      <c r="U199" s="16">
        <f t="shared" si="461"/>
        <v>246.75</v>
      </c>
      <c r="V199" s="16">
        <f t="shared" si="541"/>
        <v>30.5</v>
      </c>
      <c r="W199" s="16">
        <f t="shared" si="462"/>
        <v>21.3</v>
      </c>
      <c r="X199" s="16">
        <f t="shared" si="542"/>
        <v>0</v>
      </c>
      <c r="Y199" s="16">
        <f t="shared" si="463"/>
        <v>0</v>
      </c>
      <c r="Z199" s="70">
        <f>ROUND(C199*20.03%,2)+0.05</f>
        <v>102.2</v>
      </c>
      <c r="AA199" s="70">
        <f t="shared" si="544"/>
        <v>33.700000000000003</v>
      </c>
      <c r="AB199" s="70">
        <f>ROUND(F199*25.17%,2)-0.02</f>
        <v>134.38999999999999</v>
      </c>
      <c r="AC199" s="70">
        <f>ROUND(G199*4.43%,2)+0.07</f>
        <v>72.94</v>
      </c>
      <c r="AD199" s="70">
        <f t="shared" si="547"/>
        <v>19.52</v>
      </c>
      <c r="AE199" s="70">
        <f t="shared" si="549"/>
        <v>6.3</v>
      </c>
      <c r="AF199" s="70">
        <v>0</v>
      </c>
      <c r="AG199" s="70">
        <v>0</v>
      </c>
      <c r="AH199" s="70">
        <f t="shared" si="467"/>
        <v>229.7</v>
      </c>
      <c r="AI199" s="70">
        <f t="shared" si="468"/>
        <v>103.9</v>
      </c>
      <c r="AJ199" s="70">
        <f t="shared" si="469"/>
        <v>267.89</v>
      </c>
      <c r="AK199" s="70">
        <f t="shared" si="470"/>
        <v>319.69</v>
      </c>
      <c r="AL199" s="70">
        <f t="shared" si="471"/>
        <v>50.019999999999996</v>
      </c>
      <c r="AM199" s="70">
        <f t="shared" si="472"/>
        <v>27.6</v>
      </c>
      <c r="AN199" s="70">
        <f t="shared" si="473"/>
        <v>0</v>
      </c>
      <c r="AO199" s="70">
        <f t="shared" si="474"/>
        <v>0</v>
      </c>
    </row>
    <row r="200" spans="1:44" ht="20.100000000000001" customHeight="1">
      <c r="A200" s="14">
        <v>9</v>
      </c>
      <c r="B200" s="15" t="s">
        <v>161</v>
      </c>
      <c r="C200" s="16">
        <v>965</v>
      </c>
      <c r="D200" s="16">
        <v>657</v>
      </c>
      <c r="E200" s="18" t="e">
        <f>C200+D200+#REF!+#REF!</f>
        <v>#REF!</v>
      </c>
      <c r="F200" s="16">
        <v>0</v>
      </c>
      <c r="G200" s="24">
        <v>0</v>
      </c>
      <c r="H200" s="18" t="e">
        <f>F200+G200+#REF!</f>
        <v>#REF!</v>
      </c>
      <c r="I200" s="16">
        <v>229</v>
      </c>
      <c r="J200" s="16">
        <v>261</v>
      </c>
      <c r="K200" s="18">
        <f t="shared" si="536"/>
        <v>490</v>
      </c>
      <c r="L200" s="24">
        <v>0</v>
      </c>
      <c r="M200" s="24">
        <v>0</v>
      </c>
      <c r="N200" s="18">
        <f t="shared" si="464"/>
        <v>0</v>
      </c>
      <c r="O200" s="18">
        <f t="shared" si="537"/>
        <v>1194</v>
      </c>
      <c r="P200" s="19">
        <f t="shared" si="538"/>
        <v>918</v>
      </c>
      <c r="Q200" s="18">
        <f t="shared" si="425"/>
        <v>2112</v>
      </c>
      <c r="R200" s="16">
        <f t="shared" si="543"/>
        <v>241.25</v>
      </c>
      <c r="S200" s="16">
        <f t="shared" si="460"/>
        <v>98.55</v>
      </c>
      <c r="T200" s="16">
        <f t="shared" si="540"/>
        <v>0</v>
      </c>
      <c r="U200" s="16">
        <f t="shared" si="461"/>
        <v>0</v>
      </c>
      <c r="V200" s="16">
        <f t="shared" si="541"/>
        <v>57.25</v>
      </c>
      <c r="W200" s="16">
        <f t="shared" si="462"/>
        <v>39.15</v>
      </c>
      <c r="X200" s="16">
        <f t="shared" si="542"/>
        <v>0</v>
      </c>
      <c r="Y200" s="16">
        <f t="shared" si="463"/>
        <v>0</v>
      </c>
      <c r="Z200" s="70">
        <f t="shared" si="548"/>
        <v>193.32</v>
      </c>
      <c r="AA200" s="70">
        <f t="shared" si="544"/>
        <v>47.3</v>
      </c>
      <c r="AB200" s="70">
        <f t="shared" si="545"/>
        <v>0</v>
      </c>
      <c r="AC200" s="70">
        <f t="shared" si="546"/>
        <v>0</v>
      </c>
      <c r="AD200" s="70">
        <f t="shared" si="547"/>
        <v>36.64</v>
      </c>
      <c r="AE200" s="70">
        <f t="shared" si="549"/>
        <v>11.57</v>
      </c>
      <c r="AF200" s="70">
        <v>0</v>
      </c>
      <c r="AG200" s="70">
        <v>0</v>
      </c>
      <c r="AH200" s="70">
        <f t="shared" si="467"/>
        <v>434.57</v>
      </c>
      <c r="AI200" s="70">
        <f t="shared" si="468"/>
        <v>145.85</v>
      </c>
      <c r="AJ200" s="70">
        <f t="shared" si="469"/>
        <v>0</v>
      </c>
      <c r="AK200" s="70">
        <f t="shared" si="470"/>
        <v>0</v>
      </c>
      <c r="AL200" s="70">
        <f t="shared" si="471"/>
        <v>93.89</v>
      </c>
      <c r="AM200" s="70">
        <f t="shared" si="472"/>
        <v>50.72</v>
      </c>
      <c r="AN200" s="70">
        <f t="shared" si="473"/>
        <v>0</v>
      </c>
      <c r="AO200" s="70">
        <f t="shared" si="474"/>
        <v>0</v>
      </c>
    </row>
    <row r="201" spans="1:44" ht="20.100000000000001" customHeight="1">
      <c r="A201" s="14">
        <v>10</v>
      </c>
      <c r="B201" s="15" t="s">
        <v>162</v>
      </c>
      <c r="C201" s="16">
        <v>1023</v>
      </c>
      <c r="D201" s="16">
        <v>640</v>
      </c>
      <c r="E201" s="18" t="e">
        <f>C201+D201+#REF!+#REF!</f>
        <v>#REF!</v>
      </c>
      <c r="F201" s="16">
        <v>0</v>
      </c>
      <c r="G201" s="24">
        <v>0</v>
      </c>
      <c r="H201" s="18" t="e">
        <f>F201+G201+#REF!</f>
        <v>#REF!</v>
      </c>
      <c r="I201" s="16">
        <v>218</v>
      </c>
      <c r="J201" s="16">
        <v>258</v>
      </c>
      <c r="K201" s="18">
        <f t="shared" si="536"/>
        <v>476</v>
      </c>
      <c r="L201" s="24">
        <v>0</v>
      </c>
      <c r="M201" s="24">
        <v>0</v>
      </c>
      <c r="N201" s="18">
        <f t="shared" si="464"/>
        <v>0</v>
      </c>
      <c r="O201" s="18">
        <f t="shared" si="537"/>
        <v>1241</v>
      </c>
      <c r="P201" s="19">
        <f t="shared" si="538"/>
        <v>898</v>
      </c>
      <c r="Q201" s="18">
        <f t="shared" si="425"/>
        <v>2139</v>
      </c>
      <c r="R201" s="16">
        <f t="shared" si="543"/>
        <v>255.75</v>
      </c>
      <c r="S201" s="16">
        <f t="shared" si="460"/>
        <v>96</v>
      </c>
      <c r="T201" s="16">
        <f t="shared" si="540"/>
        <v>0</v>
      </c>
      <c r="U201" s="16">
        <f t="shared" si="461"/>
        <v>0</v>
      </c>
      <c r="V201" s="16">
        <f t="shared" si="541"/>
        <v>54.5</v>
      </c>
      <c r="W201" s="16">
        <f t="shared" si="462"/>
        <v>38.700000000000003</v>
      </c>
      <c r="X201" s="16">
        <f t="shared" si="542"/>
        <v>0</v>
      </c>
      <c r="Y201" s="16">
        <f t="shared" si="463"/>
        <v>0</v>
      </c>
      <c r="Z201" s="70">
        <f t="shared" si="548"/>
        <v>204.94</v>
      </c>
      <c r="AA201" s="70">
        <f t="shared" si="544"/>
        <v>46.08</v>
      </c>
      <c r="AB201" s="70">
        <f t="shared" si="545"/>
        <v>0</v>
      </c>
      <c r="AC201" s="70">
        <f t="shared" si="546"/>
        <v>0</v>
      </c>
      <c r="AD201" s="70">
        <f t="shared" si="547"/>
        <v>34.880000000000003</v>
      </c>
      <c r="AE201" s="70">
        <f t="shared" si="549"/>
        <v>11.44</v>
      </c>
      <c r="AF201" s="70">
        <v>0</v>
      </c>
      <c r="AG201" s="70">
        <v>0</v>
      </c>
      <c r="AH201" s="70">
        <f t="shared" si="467"/>
        <v>460.69</v>
      </c>
      <c r="AI201" s="70">
        <f t="shared" si="468"/>
        <v>142.07999999999998</v>
      </c>
      <c r="AJ201" s="70">
        <f t="shared" si="469"/>
        <v>0</v>
      </c>
      <c r="AK201" s="70">
        <f t="shared" si="470"/>
        <v>0</v>
      </c>
      <c r="AL201" s="70">
        <f t="shared" si="471"/>
        <v>89.38</v>
      </c>
      <c r="AM201" s="70">
        <f t="shared" si="472"/>
        <v>50.14</v>
      </c>
      <c r="AN201" s="70">
        <f t="shared" si="473"/>
        <v>0</v>
      </c>
      <c r="AO201" s="70">
        <f t="shared" si="474"/>
        <v>0</v>
      </c>
    </row>
    <row r="202" spans="1:44" ht="20.100000000000001" customHeight="1">
      <c r="A202" s="14">
        <v>11</v>
      </c>
      <c r="B202" s="15" t="s">
        <v>163</v>
      </c>
      <c r="C202" s="16">
        <v>926</v>
      </c>
      <c r="D202" s="16">
        <v>649</v>
      </c>
      <c r="E202" s="18" t="e">
        <f>C202+D202+#REF!+#REF!</f>
        <v>#REF!</v>
      </c>
      <c r="F202" s="16">
        <v>0</v>
      </c>
      <c r="G202" s="24">
        <v>0</v>
      </c>
      <c r="H202" s="18" t="e">
        <f>F202+G202+#REF!</f>
        <v>#REF!</v>
      </c>
      <c r="I202" s="16">
        <v>213</v>
      </c>
      <c r="J202" s="16">
        <v>246</v>
      </c>
      <c r="K202" s="18">
        <f t="shared" si="536"/>
        <v>459</v>
      </c>
      <c r="L202" s="24">
        <v>428</v>
      </c>
      <c r="M202" s="24">
        <v>297</v>
      </c>
      <c r="N202" s="18">
        <f t="shared" si="464"/>
        <v>725</v>
      </c>
      <c r="O202" s="18">
        <f t="shared" si="537"/>
        <v>1567</v>
      </c>
      <c r="P202" s="19">
        <f t="shared" si="538"/>
        <v>1192</v>
      </c>
      <c r="Q202" s="18">
        <f t="shared" si="425"/>
        <v>2759</v>
      </c>
      <c r="R202" s="16">
        <f t="shared" si="543"/>
        <v>231.5</v>
      </c>
      <c r="S202" s="16">
        <f t="shared" si="460"/>
        <v>97.35</v>
      </c>
      <c r="T202" s="16">
        <f t="shared" si="540"/>
        <v>0</v>
      </c>
      <c r="U202" s="16">
        <f t="shared" si="461"/>
        <v>0</v>
      </c>
      <c r="V202" s="16">
        <f t="shared" si="541"/>
        <v>53.25</v>
      </c>
      <c r="W202" s="16">
        <f t="shared" si="462"/>
        <v>36.9</v>
      </c>
      <c r="X202" s="16">
        <f t="shared" si="542"/>
        <v>107</v>
      </c>
      <c r="Y202" s="16">
        <f t="shared" si="463"/>
        <v>44.55</v>
      </c>
      <c r="Z202" s="70">
        <f>ROUND(C202*20.03%,2)+0.06</f>
        <v>185.54</v>
      </c>
      <c r="AA202" s="70">
        <f>ROUND(D202*7.2%,2)-0.01</f>
        <v>46.72</v>
      </c>
      <c r="AB202" s="70">
        <f t="shared" si="545"/>
        <v>0</v>
      </c>
      <c r="AC202" s="70">
        <f t="shared" si="546"/>
        <v>0</v>
      </c>
      <c r="AD202" s="70">
        <f t="shared" si="547"/>
        <v>34.08</v>
      </c>
      <c r="AE202" s="70">
        <f>ROUND(J202*4.43%,2)</f>
        <v>10.9</v>
      </c>
      <c r="AF202" s="70">
        <v>0</v>
      </c>
      <c r="AG202" s="70">
        <v>0</v>
      </c>
      <c r="AH202" s="70">
        <f t="shared" si="467"/>
        <v>417.03999999999996</v>
      </c>
      <c r="AI202" s="70">
        <f t="shared" si="468"/>
        <v>144.07</v>
      </c>
      <c r="AJ202" s="70">
        <f t="shared" si="469"/>
        <v>0</v>
      </c>
      <c r="AK202" s="70">
        <f t="shared" si="470"/>
        <v>0</v>
      </c>
      <c r="AL202" s="70">
        <f t="shared" si="471"/>
        <v>87.33</v>
      </c>
      <c r="AM202" s="70">
        <f t="shared" si="472"/>
        <v>47.8</v>
      </c>
      <c r="AN202" s="70">
        <f t="shared" si="473"/>
        <v>107</v>
      </c>
      <c r="AO202" s="70">
        <f t="shared" si="474"/>
        <v>44.55</v>
      </c>
    </row>
    <row r="203" spans="1:44" ht="20.100000000000001" customHeight="1">
      <c r="A203" s="14">
        <v>12</v>
      </c>
      <c r="B203" s="15" t="s">
        <v>164</v>
      </c>
      <c r="C203" s="16">
        <v>760</v>
      </c>
      <c r="D203" s="16">
        <v>557</v>
      </c>
      <c r="E203" s="18" t="e">
        <f>C203+D203+#REF!+#REF!</f>
        <v>#REF!</v>
      </c>
      <c r="F203" s="16">
        <v>0</v>
      </c>
      <c r="G203" s="24">
        <v>0</v>
      </c>
      <c r="H203" s="18" t="e">
        <f>F203+G203+#REF!</f>
        <v>#REF!</v>
      </c>
      <c r="I203" s="16">
        <v>20</v>
      </c>
      <c r="J203" s="16">
        <v>0</v>
      </c>
      <c r="K203" s="18">
        <f t="shared" si="536"/>
        <v>20</v>
      </c>
      <c r="L203" s="24">
        <v>25</v>
      </c>
      <c r="M203" s="24">
        <v>18</v>
      </c>
      <c r="N203" s="18">
        <f t="shared" si="464"/>
        <v>43</v>
      </c>
      <c r="O203" s="18">
        <f t="shared" si="537"/>
        <v>805</v>
      </c>
      <c r="P203" s="19">
        <f t="shared" si="538"/>
        <v>575</v>
      </c>
      <c r="Q203" s="18">
        <f t="shared" si="425"/>
        <v>1380</v>
      </c>
      <c r="R203" s="16">
        <f t="shared" si="543"/>
        <v>190</v>
      </c>
      <c r="S203" s="16">
        <f t="shared" si="460"/>
        <v>83.55</v>
      </c>
      <c r="T203" s="16">
        <f t="shared" si="540"/>
        <v>0</v>
      </c>
      <c r="U203" s="16">
        <f t="shared" si="461"/>
        <v>0</v>
      </c>
      <c r="V203" s="16">
        <f t="shared" si="541"/>
        <v>5</v>
      </c>
      <c r="W203" s="16">
        <f t="shared" si="462"/>
        <v>0</v>
      </c>
      <c r="X203" s="16">
        <f t="shared" si="542"/>
        <v>6.25</v>
      </c>
      <c r="Y203" s="16">
        <f t="shared" si="463"/>
        <v>2.7</v>
      </c>
      <c r="Z203" s="70">
        <f t="shared" si="548"/>
        <v>152.26</v>
      </c>
      <c r="AA203" s="70">
        <f>ROUND(D203*7.2%,2)-0.01</f>
        <v>40.090000000000003</v>
      </c>
      <c r="AB203" s="70">
        <f t="shared" si="545"/>
        <v>0</v>
      </c>
      <c r="AC203" s="70">
        <f t="shared" si="546"/>
        <v>0</v>
      </c>
      <c r="AD203" s="70">
        <f t="shared" si="547"/>
        <v>3.2</v>
      </c>
      <c r="AE203" s="70">
        <f t="shared" ref="AE203:AE220" si="550">ROUND(J203*4.43%,2)</f>
        <v>0</v>
      </c>
      <c r="AF203" s="70">
        <v>0</v>
      </c>
      <c r="AG203" s="70">
        <v>0</v>
      </c>
      <c r="AH203" s="70">
        <f t="shared" si="467"/>
        <v>342.26</v>
      </c>
      <c r="AI203" s="70">
        <f t="shared" si="468"/>
        <v>123.64</v>
      </c>
      <c r="AJ203" s="70">
        <f t="shared" si="469"/>
        <v>0</v>
      </c>
      <c r="AK203" s="70">
        <f t="shared" si="470"/>
        <v>0</v>
      </c>
      <c r="AL203" s="70">
        <f t="shared" si="471"/>
        <v>8.1999999999999993</v>
      </c>
      <c r="AM203" s="70">
        <f t="shared" si="472"/>
        <v>0</v>
      </c>
      <c r="AN203" s="70">
        <f t="shared" si="473"/>
        <v>6.25</v>
      </c>
      <c r="AO203" s="70">
        <f t="shared" si="474"/>
        <v>2.7</v>
      </c>
    </row>
    <row r="204" spans="1:44" ht="20.100000000000001" customHeight="1" thickBot="1">
      <c r="A204" s="14">
        <v>13</v>
      </c>
      <c r="B204" s="15" t="s">
        <v>165</v>
      </c>
      <c r="C204" s="59">
        <v>1058</v>
      </c>
      <c r="D204" s="59">
        <v>176</v>
      </c>
      <c r="E204" s="18" t="e">
        <f>C204+D204+#REF!+#REF!</f>
        <v>#REF!</v>
      </c>
      <c r="F204" s="16">
        <v>0</v>
      </c>
      <c r="G204" s="24">
        <v>0</v>
      </c>
      <c r="H204" s="18" t="e">
        <f>F204+G204+#REF!</f>
        <v>#REF!</v>
      </c>
      <c r="I204" s="16">
        <v>0</v>
      </c>
      <c r="J204" s="16">
        <v>0</v>
      </c>
      <c r="K204" s="18">
        <f t="shared" si="536"/>
        <v>0</v>
      </c>
      <c r="L204" s="24">
        <v>0</v>
      </c>
      <c r="M204" s="24">
        <v>0</v>
      </c>
      <c r="N204" s="18">
        <f t="shared" si="464"/>
        <v>0</v>
      </c>
      <c r="O204" s="18">
        <f t="shared" si="537"/>
        <v>1058</v>
      </c>
      <c r="P204" s="19">
        <f t="shared" si="538"/>
        <v>176</v>
      </c>
      <c r="Q204" s="18">
        <f t="shared" si="425"/>
        <v>1234</v>
      </c>
      <c r="R204" s="16">
        <v>0</v>
      </c>
      <c r="S204" s="16">
        <v>0</v>
      </c>
      <c r="T204" s="16">
        <f t="shared" si="540"/>
        <v>0</v>
      </c>
      <c r="U204" s="16">
        <f t="shared" si="461"/>
        <v>0</v>
      </c>
      <c r="V204" s="16">
        <f t="shared" si="541"/>
        <v>0</v>
      </c>
      <c r="W204" s="16">
        <f t="shared" si="462"/>
        <v>0</v>
      </c>
      <c r="X204" s="16">
        <f t="shared" si="542"/>
        <v>0</v>
      </c>
      <c r="Y204" s="16">
        <f t="shared" si="463"/>
        <v>0</v>
      </c>
      <c r="Z204" s="70"/>
      <c r="AA204" s="70"/>
      <c r="AB204" s="70">
        <f t="shared" si="545"/>
        <v>0</v>
      </c>
      <c r="AC204" s="70">
        <f t="shared" si="546"/>
        <v>0</v>
      </c>
      <c r="AD204" s="70">
        <f t="shared" si="547"/>
        <v>0</v>
      </c>
      <c r="AE204" s="70">
        <f t="shared" si="550"/>
        <v>0</v>
      </c>
      <c r="AF204" s="70">
        <v>0</v>
      </c>
      <c r="AG204" s="70">
        <v>0</v>
      </c>
      <c r="AH204" s="70">
        <f t="shared" si="467"/>
        <v>0</v>
      </c>
      <c r="AI204" s="70">
        <f t="shared" si="468"/>
        <v>0</v>
      </c>
      <c r="AJ204" s="70">
        <f t="shared" si="469"/>
        <v>0</v>
      </c>
      <c r="AK204" s="70">
        <f t="shared" si="470"/>
        <v>0</v>
      </c>
      <c r="AL204" s="70">
        <f t="shared" si="471"/>
        <v>0</v>
      </c>
      <c r="AM204" s="70">
        <f t="shared" si="472"/>
        <v>0</v>
      </c>
      <c r="AN204" s="70">
        <f t="shared" si="473"/>
        <v>0</v>
      </c>
      <c r="AO204" s="70">
        <f t="shared" si="474"/>
        <v>0</v>
      </c>
    </row>
    <row r="205" spans="1:44" ht="20.100000000000001" customHeight="1" thickBot="1">
      <c r="A205" s="14">
        <v>14</v>
      </c>
      <c r="B205" s="15" t="s">
        <v>166</v>
      </c>
      <c r="C205" s="59">
        <v>1141</v>
      </c>
      <c r="D205" s="59">
        <v>931</v>
      </c>
      <c r="E205" s="18" t="e">
        <f>C205+D205+#REF!+#REF!</f>
        <v>#REF!</v>
      </c>
      <c r="F205" s="16">
        <v>0</v>
      </c>
      <c r="G205" s="24">
        <v>0</v>
      </c>
      <c r="H205" s="18" t="e">
        <f>F205+G205+#REF!</f>
        <v>#REF!</v>
      </c>
      <c r="I205" s="16">
        <v>0</v>
      </c>
      <c r="J205" s="16">
        <v>0</v>
      </c>
      <c r="K205" s="18">
        <f t="shared" si="536"/>
        <v>0</v>
      </c>
      <c r="L205" s="24">
        <v>0</v>
      </c>
      <c r="M205" s="24">
        <v>0</v>
      </c>
      <c r="N205" s="18">
        <f t="shared" si="464"/>
        <v>0</v>
      </c>
      <c r="O205" s="18">
        <f t="shared" si="537"/>
        <v>1141</v>
      </c>
      <c r="P205" s="19">
        <f t="shared" si="538"/>
        <v>931</v>
      </c>
      <c r="Q205" s="18">
        <f t="shared" si="425"/>
        <v>2072</v>
      </c>
      <c r="R205" s="16">
        <v>0</v>
      </c>
      <c r="S205" s="16">
        <v>0</v>
      </c>
      <c r="T205" s="16">
        <f t="shared" si="540"/>
        <v>0</v>
      </c>
      <c r="U205" s="16">
        <f t="shared" si="461"/>
        <v>0</v>
      </c>
      <c r="V205" s="16">
        <f t="shared" si="541"/>
        <v>0</v>
      </c>
      <c r="W205" s="16">
        <f t="shared" si="462"/>
        <v>0</v>
      </c>
      <c r="X205" s="16">
        <f t="shared" si="542"/>
        <v>0</v>
      </c>
      <c r="Y205" s="16">
        <f t="shared" si="463"/>
        <v>0</v>
      </c>
      <c r="Z205" s="70"/>
      <c r="AA205" s="70"/>
      <c r="AB205" s="70">
        <f t="shared" si="545"/>
        <v>0</v>
      </c>
      <c r="AC205" s="70">
        <f t="shared" si="546"/>
        <v>0</v>
      </c>
      <c r="AD205" s="70">
        <f t="shared" si="547"/>
        <v>0</v>
      </c>
      <c r="AE205" s="70">
        <f t="shared" si="550"/>
        <v>0</v>
      </c>
      <c r="AF205" s="70">
        <v>0</v>
      </c>
      <c r="AG205" s="70">
        <v>0</v>
      </c>
      <c r="AH205" s="70">
        <f t="shared" si="467"/>
        <v>0</v>
      </c>
      <c r="AI205" s="70">
        <f t="shared" si="468"/>
        <v>0</v>
      </c>
      <c r="AJ205" s="70">
        <f t="shared" si="469"/>
        <v>0</v>
      </c>
      <c r="AK205" s="70">
        <f t="shared" si="470"/>
        <v>0</v>
      </c>
      <c r="AL205" s="70">
        <f t="shared" si="471"/>
        <v>0</v>
      </c>
      <c r="AM205" s="70">
        <f t="shared" si="472"/>
        <v>0</v>
      </c>
      <c r="AN205" s="70">
        <f t="shared" si="473"/>
        <v>0</v>
      </c>
      <c r="AO205" s="70">
        <f t="shared" si="474"/>
        <v>0</v>
      </c>
    </row>
    <row r="206" spans="1:44" ht="20.100000000000001" customHeight="1">
      <c r="A206" s="14">
        <v>15</v>
      </c>
      <c r="B206" s="15" t="s">
        <v>194</v>
      </c>
      <c r="C206" s="16">
        <v>18</v>
      </c>
      <c r="D206" s="16">
        <v>0</v>
      </c>
      <c r="E206" s="18" t="e">
        <f>C206+D206+#REF!+#REF!</f>
        <v>#REF!</v>
      </c>
      <c r="F206" s="16">
        <v>0</v>
      </c>
      <c r="G206" s="24">
        <v>0</v>
      </c>
      <c r="H206" s="18" t="e">
        <f>F206+G206+#REF!</f>
        <v>#REF!</v>
      </c>
      <c r="I206" s="16">
        <v>0</v>
      </c>
      <c r="J206" s="16">
        <v>0</v>
      </c>
      <c r="K206" s="18">
        <f t="shared" si="536"/>
        <v>0</v>
      </c>
      <c r="L206" s="24">
        <v>0</v>
      </c>
      <c r="M206" s="24">
        <v>0</v>
      </c>
      <c r="N206" s="18">
        <f t="shared" si="464"/>
        <v>0</v>
      </c>
      <c r="O206" s="18">
        <f t="shared" si="537"/>
        <v>18</v>
      </c>
      <c r="P206" s="19">
        <f t="shared" si="538"/>
        <v>0</v>
      </c>
      <c r="Q206" s="18">
        <f t="shared" si="425"/>
        <v>18</v>
      </c>
      <c r="R206" s="16">
        <v>0</v>
      </c>
      <c r="S206" s="16">
        <f t="shared" si="460"/>
        <v>0</v>
      </c>
      <c r="T206" s="16">
        <f t="shared" si="540"/>
        <v>0</v>
      </c>
      <c r="U206" s="16">
        <f t="shared" si="461"/>
        <v>0</v>
      </c>
      <c r="V206" s="16">
        <f t="shared" si="541"/>
        <v>0</v>
      </c>
      <c r="W206" s="16">
        <f t="shared" si="462"/>
        <v>0</v>
      </c>
      <c r="X206" s="16">
        <f t="shared" si="542"/>
        <v>0</v>
      </c>
      <c r="Y206" s="16">
        <f t="shared" si="463"/>
        <v>0</v>
      </c>
      <c r="Z206" s="70"/>
      <c r="AA206" s="70">
        <f t="shared" si="544"/>
        <v>0</v>
      </c>
      <c r="AB206" s="70">
        <f t="shared" si="545"/>
        <v>0</v>
      </c>
      <c r="AC206" s="70">
        <f t="shared" si="546"/>
        <v>0</v>
      </c>
      <c r="AD206" s="70">
        <f t="shared" si="547"/>
        <v>0</v>
      </c>
      <c r="AE206" s="70">
        <f t="shared" si="550"/>
        <v>0</v>
      </c>
      <c r="AF206" s="70">
        <v>0</v>
      </c>
      <c r="AG206" s="70">
        <v>0</v>
      </c>
      <c r="AH206" s="70">
        <f t="shared" si="467"/>
        <v>0</v>
      </c>
      <c r="AI206" s="70">
        <f t="shared" si="468"/>
        <v>0</v>
      </c>
      <c r="AJ206" s="70">
        <f t="shared" si="469"/>
        <v>0</v>
      </c>
      <c r="AK206" s="70">
        <f t="shared" si="470"/>
        <v>0</v>
      </c>
      <c r="AL206" s="70">
        <f t="shared" si="471"/>
        <v>0</v>
      </c>
      <c r="AM206" s="70">
        <f t="shared" si="472"/>
        <v>0</v>
      </c>
      <c r="AN206" s="70">
        <f t="shared" si="473"/>
        <v>0</v>
      </c>
      <c r="AO206" s="70">
        <f t="shared" si="474"/>
        <v>0</v>
      </c>
    </row>
    <row r="207" spans="1:44" ht="20.100000000000001" customHeight="1">
      <c r="A207" s="14">
        <v>16</v>
      </c>
      <c r="B207" s="15" t="s">
        <v>167</v>
      </c>
      <c r="C207" s="16">
        <v>155</v>
      </c>
      <c r="D207" s="16">
        <v>0</v>
      </c>
      <c r="E207" s="18" t="e">
        <f>C207+D207+#REF!+#REF!</f>
        <v>#REF!</v>
      </c>
      <c r="F207" s="16">
        <v>0</v>
      </c>
      <c r="G207" s="24">
        <v>0</v>
      </c>
      <c r="H207" s="18" t="e">
        <f>F207+G207+#REF!</f>
        <v>#REF!</v>
      </c>
      <c r="I207" s="16">
        <v>0</v>
      </c>
      <c r="J207" s="16">
        <v>0</v>
      </c>
      <c r="K207" s="18">
        <f t="shared" si="536"/>
        <v>0</v>
      </c>
      <c r="L207" s="24">
        <v>0</v>
      </c>
      <c r="M207" s="24">
        <v>0</v>
      </c>
      <c r="N207" s="18">
        <f t="shared" si="464"/>
        <v>0</v>
      </c>
      <c r="O207" s="18">
        <f t="shared" si="537"/>
        <v>155</v>
      </c>
      <c r="P207" s="19">
        <f t="shared" si="538"/>
        <v>0</v>
      </c>
      <c r="Q207" s="18">
        <f t="shared" si="425"/>
        <v>155</v>
      </c>
      <c r="R207" s="16">
        <v>0</v>
      </c>
      <c r="S207" s="16">
        <f t="shared" si="460"/>
        <v>0</v>
      </c>
      <c r="T207" s="16">
        <f t="shared" si="540"/>
        <v>0</v>
      </c>
      <c r="U207" s="16">
        <f t="shared" si="461"/>
        <v>0</v>
      </c>
      <c r="V207" s="16">
        <f t="shared" si="541"/>
        <v>0</v>
      </c>
      <c r="W207" s="16">
        <f t="shared" si="462"/>
        <v>0</v>
      </c>
      <c r="X207" s="16">
        <f t="shared" si="542"/>
        <v>0</v>
      </c>
      <c r="Y207" s="16">
        <f t="shared" si="463"/>
        <v>0</v>
      </c>
      <c r="Z207" s="70"/>
      <c r="AA207" s="70">
        <f t="shared" si="544"/>
        <v>0</v>
      </c>
      <c r="AB207" s="70">
        <f t="shared" si="545"/>
        <v>0</v>
      </c>
      <c r="AC207" s="70">
        <f t="shared" si="546"/>
        <v>0</v>
      </c>
      <c r="AD207" s="70">
        <f t="shared" si="547"/>
        <v>0</v>
      </c>
      <c r="AE207" s="70">
        <f t="shared" si="550"/>
        <v>0</v>
      </c>
      <c r="AF207" s="70">
        <v>0</v>
      </c>
      <c r="AG207" s="70">
        <v>0</v>
      </c>
      <c r="AH207" s="70">
        <f t="shared" si="467"/>
        <v>0</v>
      </c>
      <c r="AI207" s="70">
        <f t="shared" si="468"/>
        <v>0</v>
      </c>
      <c r="AJ207" s="70">
        <f t="shared" si="469"/>
        <v>0</v>
      </c>
      <c r="AK207" s="70">
        <f t="shared" si="470"/>
        <v>0</v>
      </c>
      <c r="AL207" s="70">
        <f t="shared" si="471"/>
        <v>0</v>
      </c>
      <c r="AM207" s="70">
        <f t="shared" si="472"/>
        <v>0</v>
      </c>
      <c r="AN207" s="70">
        <f t="shared" si="473"/>
        <v>0</v>
      </c>
      <c r="AO207" s="70">
        <f t="shared" si="474"/>
        <v>0</v>
      </c>
    </row>
    <row r="208" spans="1:44" ht="20.100000000000001" customHeight="1">
      <c r="A208" s="14"/>
      <c r="B208" s="15" t="s">
        <v>154</v>
      </c>
      <c r="C208" s="16">
        <v>13.5</v>
      </c>
      <c r="D208" s="16"/>
      <c r="E208" s="18"/>
      <c r="F208" s="16"/>
      <c r="G208" s="24"/>
      <c r="H208" s="18"/>
      <c r="I208" s="16"/>
      <c r="J208" s="16"/>
      <c r="K208" s="18"/>
      <c r="L208" s="24"/>
      <c r="M208" s="24"/>
      <c r="N208" s="18"/>
      <c r="O208" s="18"/>
      <c r="P208" s="19"/>
      <c r="Q208" s="18"/>
      <c r="R208" s="16">
        <f>ROUND(C208*0.25,2)-0.01</f>
        <v>3.37</v>
      </c>
      <c r="S208" s="16"/>
      <c r="T208" s="16"/>
      <c r="U208" s="16"/>
      <c r="V208" s="16"/>
      <c r="W208" s="16"/>
      <c r="X208" s="16"/>
      <c r="Y208" s="16"/>
      <c r="Z208" s="70">
        <f t="shared" ref="Z208:Z219" si="551">ROUND(C208*20.03%,2)</f>
        <v>2.7</v>
      </c>
      <c r="AA208" s="70">
        <f t="shared" si="544"/>
        <v>0</v>
      </c>
      <c r="AB208" s="70">
        <f t="shared" si="545"/>
        <v>0</v>
      </c>
      <c r="AC208" s="70">
        <f t="shared" si="546"/>
        <v>0</v>
      </c>
      <c r="AD208" s="70">
        <f t="shared" si="547"/>
        <v>0</v>
      </c>
      <c r="AE208" s="70">
        <f t="shared" si="550"/>
        <v>0</v>
      </c>
      <c r="AF208" s="70">
        <v>0</v>
      </c>
      <c r="AG208" s="70">
        <v>0</v>
      </c>
      <c r="AH208" s="70">
        <f t="shared" si="467"/>
        <v>6.07</v>
      </c>
      <c r="AI208" s="70">
        <f t="shared" si="468"/>
        <v>0</v>
      </c>
      <c r="AJ208" s="70">
        <f t="shared" si="469"/>
        <v>0</v>
      </c>
      <c r="AK208" s="70">
        <f t="shared" si="470"/>
        <v>0</v>
      </c>
      <c r="AL208" s="70">
        <f t="shared" si="471"/>
        <v>0</v>
      </c>
      <c r="AM208" s="70">
        <f t="shared" si="472"/>
        <v>0</v>
      </c>
      <c r="AN208" s="70">
        <f t="shared" si="473"/>
        <v>0</v>
      </c>
      <c r="AO208" s="70">
        <f t="shared" si="474"/>
        <v>0</v>
      </c>
    </row>
    <row r="209" spans="1:45" ht="20.100000000000001" customHeight="1">
      <c r="A209" s="14"/>
      <c r="B209" s="15" t="s">
        <v>155</v>
      </c>
      <c r="C209" s="16">
        <v>14.85</v>
      </c>
      <c r="D209" s="16"/>
      <c r="E209" s="18"/>
      <c r="F209" s="16"/>
      <c r="G209" s="24"/>
      <c r="H209" s="18"/>
      <c r="I209" s="16"/>
      <c r="J209" s="16"/>
      <c r="K209" s="18"/>
      <c r="L209" s="24"/>
      <c r="M209" s="24"/>
      <c r="N209" s="18"/>
      <c r="O209" s="18"/>
      <c r="P209" s="19"/>
      <c r="Q209" s="18"/>
      <c r="R209" s="16">
        <f>ROUND(C209*0.25,2)-0.01</f>
        <v>3.7</v>
      </c>
      <c r="S209" s="16"/>
      <c r="T209" s="16"/>
      <c r="U209" s="16"/>
      <c r="V209" s="16"/>
      <c r="W209" s="16"/>
      <c r="X209" s="16"/>
      <c r="Y209" s="16"/>
      <c r="Z209" s="70">
        <f>ROUND(C209*20.03%,2)+0</f>
        <v>2.97</v>
      </c>
      <c r="AA209" s="70">
        <f t="shared" si="544"/>
        <v>0</v>
      </c>
      <c r="AB209" s="70">
        <f t="shared" si="545"/>
        <v>0</v>
      </c>
      <c r="AC209" s="70">
        <f t="shared" si="546"/>
        <v>0</v>
      </c>
      <c r="AD209" s="70">
        <f t="shared" si="547"/>
        <v>0</v>
      </c>
      <c r="AE209" s="70">
        <f t="shared" si="550"/>
        <v>0</v>
      </c>
      <c r="AF209" s="70">
        <v>0</v>
      </c>
      <c r="AG209" s="70">
        <v>0</v>
      </c>
      <c r="AH209" s="70">
        <f t="shared" si="467"/>
        <v>6.67</v>
      </c>
      <c r="AI209" s="70">
        <f t="shared" si="468"/>
        <v>0</v>
      </c>
      <c r="AJ209" s="70">
        <f t="shared" si="469"/>
        <v>0</v>
      </c>
      <c r="AK209" s="70">
        <f t="shared" si="470"/>
        <v>0</v>
      </c>
      <c r="AL209" s="70">
        <f t="shared" si="471"/>
        <v>0</v>
      </c>
      <c r="AM209" s="70">
        <f t="shared" si="472"/>
        <v>0</v>
      </c>
      <c r="AN209" s="70">
        <f t="shared" si="473"/>
        <v>0</v>
      </c>
      <c r="AO209" s="70">
        <f t="shared" si="474"/>
        <v>0</v>
      </c>
    </row>
    <row r="210" spans="1:45" ht="20.100000000000001" customHeight="1">
      <c r="A210" s="14"/>
      <c r="B210" s="15" t="s">
        <v>156</v>
      </c>
      <c r="C210" s="16">
        <v>13.5</v>
      </c>
      <c r="D210" s="16"/>
      <c r="E210" s="18"/>
      <c r="F210" s="16"/>
      <c r="G210" s="24"/>
      <c r="H210" s="18"/>
      <c r="I210" s="16"/>
      <c r="J210" s="16"/>
      <c r="K210" s="18"/>
      <c r="L210" s="24"/>
      <c r="M210" s="24"/>
      <c r="N210" s="18"/>
      <c r="O210" s="18"/>
      <c r="P210" s="19"/>
      <c r="Q210" s="18"/>
      <c r="R210" s="16">
        <f>ROUND(C210*0.25,2)-0.01</f>
        <v>3.37</v>
      </c>
      <c r="S210" s="16"/>
      <c r="T210" s="16"/>
      <c r="U210" s="16"/>
      <c r="V210" s="16"/>
      <c r="W210" s="16"/>
      <c r="X210" s="16"/>
      <c r="Y210" s="16"/>
      <c r="Z210" s="70">
        <f>ROUND(C210*20.03%,2)+0.01</f>
        <v>2.71</v>
      </c>
      <c r="AA210" s="70">
        <f t="shared" si="544"/>
        <v>0</v>
      </c>
      <c r="AB210" s="70">
        <f t="shared" si="545"/>
        <v>0</v>
      </c>
      <c r="AC210" s="70">
        <f t="shared" si="546"/>
        <v>0</v>
      </c>
      <c r="AD210" s="70">
        <f t="shared" si="547"/>
        <v>0</v>
      </c>
      <c r="AE210" s="70">
        <f t="shared" si="550"/>
        <v>0</v>
      </c>
      <c r="AF210" s="70">
        <v>0</v>
      </c>
      <c r="AG210" s="70">
        <v>0</v>
      </c>
      <c r="AH210" s="70">
        <f t="shared" si="467"/>
        <v>6.08</v>
      </c>
      <c r="AI210" s="70">
        <f t="shared" si="468"/>
        <v>0</v>
      </c>
      <c r="AJ210" s="70">
        <f t="shared" si="469"/>
        <v>0</v>
      </c>
      <c r="AK210" s="70">
        <f t="shared" si="470"/>
        <v>0</v>
      </c>
      <c r="AL210" s="70">
        <f t="shared" si="471"/>
        <v>0</v>
      </c>
      <c r="AM210" s="70">
        <f t="shared" si="472"/>
        <v>0</v>
      </c>
      <c r="AN210" s="70">
        <f t="shared" si="473"/>
        <v>0</v>
      </c>
      <c r="AO210" s="70">
        <f t="shared" si="474"/>
        <v>0</v>
      </c>
    </row>
    <row r="211" spans="1:45" ht="20.100000000000001" customHeight="1">
      <c r="A211" s="14"/>
      <c r="B211" s="15" t="s">
        <v>157</v>
      </c>
      <c r="C211" s="16">
        <v>13.5</v>
      </c>
      <c r="D211" s="16"/>
      <c r="E211" s="18"/>
      <c r="F211" s="16"/>
      <c r="G211" s="24"/>
      <c r="H211" s="18"/>
      <c r="I211" s="16"/>
      <c r="J211" s="16"/>
      <c r="K211" s="18"/>
      <c r="L211" s="24"/>
      <c r="M211" s="24"/>
      <c r="N211" s="18"/>
      <c r="O211" s="18"/>
      <c r="P211" s="19"/>
      <c r="Q211" s="18"/>
      <c r="R211" s="16">
        <f>ROUND(C211*0.25,2)-0.01</f>
        <v>3.37</v>
      </c>
      <c r="S211" s="16"/>
      <c r="T211" s="16"/>
      <c r="U211" s="16"/>
      <c r="V211" s="16"/>
      <c r="W211" s="16"/>
      <c r="X211" s="16"/>
      <c r="Y211" s="16"/>
      <c r="Z211" s="70">
        <f t="shared" ref="Z211:Z214" si="552">ROUND(C211*20.03%,2)+0.01</f>
        <v>2.71</v>
      </c>
      <c r="AA211" s="70">
        <f t="shared" si="544"/>
        <v>0</v>
      </c>
      <c r="AB211" s="70">
        <f t="shared" si="545"/>
        <v>0</v>
      </c>
      <c r="AC211" s="70">
        <f t="shared" si="546"/>
        <v>0</v>
      </c>
      <c r="AD211" s="70">
        <f t="shared" si="547"/>
        <v>0</v>
      </c>
      <c r="AE211" s="70">
        <f t="shared" si="550"/>
        <v>0</v>
      </c>
      <c r="AF211" s="70">
        <v>0</v>
      </c>
      <c r="AG211" s="70">
        <v>0</v>
      </c>
      <c r="AH211" s="70">
        <f t="shared" si="467"/>
        <v>6.08</v>
      </c>
      <c r="AI211" s="70">
        <f t="shared" si="468"/>
        <v>0</v>
      </c>
      <c r="AJ211" s="70">
        <f t="shared" si="469"/>
        <v>0</v>
      </c>
      <c r="AK211" s="70">
        <f t="shared" si="470"/>
        <v>0</v>
      </c>
      <c r="AL211" s="70">
        <f t="shared" si="471"/>
        <v>0</v>
      </c>
      <c r="AM211" s="70">
        <f t="shared" si="472"/>
        <v>0</v>
      </c>
      <c r="AN211" s="70">
        <f t="shared" si="473"/>
        <v>0</v>
      </c>
      <c r="AO211" s="70">
        <f t="shared" si="474"/>
        <v>0</v>
      </c>
    </row>
    <row r="212" spans="1:45" ht="20.100000000000001" customHeight="1">
      <c r="A212" s="14"/>
      <c r="B212" s="15" t="s">
        <v>158</v>
      </c>
      <c r="C212" s="16">
        <v>13.5</v>
      </c>
      <c r="D212" s="16"/>
      <c r="E212" s="18"/>
      <c r="F212" s="16"/>
      <c r="G212" s="24"/>
      <c r="H212" s="18"/>
      <c r="I212" s="16"/>
      <c r="J212" s="16"/>
      <c r="K212" s="18"/>
      <c r="L212" s="24"/>
      <c r="M212" s="24"/>
      <c r="N212" s="18"/>
      <c r="O212" s="18"/>
      <c r="P212" s="19"/>
      <c r="Q212" s="18"/>
      <c r="R212" s="16">
        <f t="shared" ref="R212:R218" si="553">ROUND(C212*0.25,2)</f>
        <v>3.38</v>
      </c>
      <c r="S212" s="16"/>
      <c r="T212" s="16"/>
      <c r="U212" s="16"/>
      <c r="V212" s="16"/>
      <c r="W212" s="16"/>
      <c r="X212" s="16"/>
      <c r="Y212" s="16"/>
      <c r="Z212" s="70">
        <f t="shared" si="552"/>
        <v>2.71</v>
      </c>
      <c r="AA212" s="70">
        <f t="shared" si="544"/>
        <v>0</v>
      </c>
      <c r="AB212" s="70">
        <f t="shared" si="545"/>
        <v>0</v>
      </c>
      <c r="AC212" s="70">
        <f t="shared" si="546"/>
        <v>0</v>
      </c>
      <c r="AD212" s="70">
        <f t="shared" si="547"/>
        <v>0</v>
      </c>
      <c r="AE212" s="70">
        <f t="shared" si="550"/>
        <v>0</v>
      </c>
      <c r="AF212" s="70">
        <v>0</v>
      </c>
      <c r="AG212" s="70">
        <v>0</v>
      </c>
      <c r="AH212" s="70">
        <f t="shared" si="467"/>
        <v>6.09</v>
      </c>
      <c r="AI212" s="70">
        <f t="shared" si="468"/>
        <v>0</v>
      </c>
      <c r="AJ212" s="70">
        <f t="shared" si="469"/>
        <v>0</v>
      </c>
      <c r="AK212" s="70">
        <f t="shared" si="470"/>
        <v>0</v>
      </c>
      <c r="AL212" s="70">
        <f t="shared" si="471"/>
        <v>0</v>
      </c>
      <c r="AM212" s="70">
        <f t="shared" si="472"/>
        <v>0</v>
      </c>
      <c r="AN212" s="70">
        <f t="shared" si="473"/>
        <v>0</v>
      </c>
      <c r="AO212" s="70">
        <f t="shared" si="474"/>
        <v>0</v>
      </c>
    </row>
    <row r="213" spans="1:45" ht="20.100000000000001" customHeight="1">
      <c r="A213" s="14"/>
      <c r="B213" s="21" t="s">
        <v>159</v>
      </c>
      <c r="C213" s="16">
        <v>13.5</v>
      </c>
      <c r="D213" s="16"/>
      <c r="E213" s="18"/>
      <c r="F213" s="16"/>
      <c r="G213" s="24"/>
      <c r="H213" s="18"/>
      <c r="I213" s="16"/>
      <c r="J213" s="16"/>
      <c r="K213" s="18"/>
      <c r="L213" s="24"/>
      <c r="M213" s="24"/>
      <c r="N213" s="18"/>
      <c r="O213" s="18"/>
      <c r="P213" s="19"/>
      <c r="Q213" s="18"/>
      <c r="R213" s="16">
        <f t="shared" si="553"/>
        <v>3.38</v>
      </c>
      <c r="S213" s="16"/>
      <c r="T213" s="16"/>
      <c r="U213" s="16"/>
      <c r="V213" s="16"/>
      <c r="W213" s="16"/>
      <c r="X213" s="16"/>
      <c r="Y213" s="16"/>
      <c r="Z213" s="70">
        <f t="shared" si="552"/>
        <v>2.71</v>
      </c>
      <c r="AA213" s="70">
        <f t="shared" si="544"/>
        <v>0</v>
      </c>
      <c r="AB213" s="70">
        <f t="shared" si="545"/>
        <v>0</v>
      </c>
      <c r="AC213" s="70">
        <f t="shared" si="546"/>
        <v>0</v>
      </c>
      <c r="AD213" s="70">
        <f t="shared" si="547"/>
        <v>0</v>
      </c>
      <c r="AE213" s="70">
        <f t="shared" si="550"/>
        <v>0</v>
      </c>
      <c r="AF213" s="70">
        <v>0</v>
      </c>
      <c r="AG213" s="70">
        <v>0</v>
      </c>
      <c r="AH213" s="70">
        <f t="shared" si="467"/>
        <v>6.09</v>
      </c>
      <c r="AI213" s="70">
        <f t="shared" si="468"/>
        <v>0</v>
      </c>
      <c r="AJ213" s="70">
        <f t="shared" si="469"/>
        <v>0</v>
      </c>
      <c r="AK213" s="70">
        <f t="shared" si="470"/>
        <v>0</v>
      </c>
      <c r="AL213" s="70">
        <f t="shared" si="471"/>
        <v>0</v>
      </c>
      <c r="AM213" s="70">
        <f t="shared" si="472"/>
        <v>0</v>
      </c>
      <c r="AN213" s="70">
        <f t="shared" si="473"/>
        <v>0</v>
      </c>
      <c r="AO213" s="70">
        <f t="shared" si="474"/>
        <v>0</v>
      </c>
    </row>
    <row r="214" spans="1:45" ht="20.100000000000001" customHeight="1">
      <c r="A214" s="14"/>
      <c r="B214" s="15" t="s">
        <v>160</v>
      </c>
      <c r="C214" s="16">
        <v>13.5</v>
      </c>
      <c r="D214" s="16"/>
      <c r="E214" s="18"/>
      <c r="F214" s="16"/>
      <c r="G214" s="24"/>
      <c r="H214" s="18"/>
      <c r="I214" s="16"/>
      <c r="J214" s="16"/>
      <c r="K214" s="18"/>
      <c r="L214" s="24"/>
      <c r="M214" s="24"/>
      <c r="N214" s="18"/>
      <c r="O214" s="18"/>
      <c r="P214" s="19"/>
      <c r="Q214" s="18"/>
      <c r="R214" s="16">
        <f t="shared" si="553"/>
        <v>3.38</v>
      </c>
      <c r="S214" s="16"/>
      <c r="T214" s="16"/>
      <c r="U214" s="16"/>
      <c r="V214" s="16"/>
      <c r="W214" s="16"/>
      <c r="X214" s="16"/>
      <c r="Y214" s="16"/>
      <c r="Z214" s="70">
        <f t="shared" si="552"/>
        <v>2.71</v>
      </c>
      <c r="AA214" s="70">
        <f t="shared" si="544"/>
        <v>0</v>
      </c>
      <c r="AB214" s="70">
        <f t="shared" si="545"/>
        <v>0</v>
      </c>
      <c r="AC214" s="70">
        <f t="shared" si="546"/>
        <v>0</v>
      </c>
      <c r="AD214" s="70">
        <f t="shared" si="547"/>
        <v>0</v>
      </c>
      <c r="AE214" s="70">
        <f t="shared" si="550"/>
        <v>0</v>
      </c>
      <c r="AF214" s="70">
        <v>0</v>
      </c>
      <c r="AG214" s="70">
        <v>0</v>
      </c>
      <c r="AH214" s="70">
        <f t="shared" si="467"/>
        <v>6.09</v>
      </c>
      <c r="AI214" s="70">
        <f t="shared" si="468"/>
        <v>0</v>
      </c>
      <c r="AJ214" s="70">
        <f t="shared" si="469"/>
        <v>0</v>
      </c>
      <c r="AK214" s="70">
        <f t="shared" si="470"/>
        <v>0</v>
      </c>
      <c r="AL214" s="70">
        <f t="shared" si="471"/>
        <v>0</v>
      </c>
      <c r="AM214" s="70">
        <f t="shared" si="472"/>
        <v>0</v>
      </c>
      <c r="AN214" s="70">
        <f t="shared" si="473"/>
        <v>0</v>
      </c>
      <c r="AO214" s="70">
        <f t="shared" si="474"/>
        <v>0</v>
      </c>
    </row>
    <row r="215" spans="1:45" ht="20.100000000000001" customHeight="1">
      <c r="A215" s="14"/>
      <c r="B215" s="15" t="s">
        <v>161</v>
      </c>
      <c r="C215" s="16">
        <v>13.5</v>
      </c>
      <c r="D215" s="16"/>
      <c r="E215" s="18"/>
      <c r="F215" s="16"/>
      <c r="G215" s="24"/>
      <c r="H215" s="18"/>
      <c r="I215" s="16"/>
      <c r="J215" s="16"/>
      <c r="K215" s="18"/>
      <c r="L215" s="24"/>
      <c r="M215" s="24"/>
      <c r="N215" s="18"/>
      <c r="O215" s="18"/>
      <c r="P215" s="19"/>
      <c r="Q215" s="18"/>
      <c r="R215" s="16">
        <f t="shared" si="553"/>
        <v>3.38</v>
      </c>
      <c r="S215" s="16"/>
      <c r="T215" s="16"/>
      <c r="U215" s="16"/>
      <c r="V215" s="16"/>
      <c r="W215" s="16"/>
      <c r="X215" s="16"/>
      <c r="Y215" s="16"/>
      <c r="Z215" s="70">
        <f t="shared" si="551"/>
        <v>2.7</v>
      </c>
      <c r="AA215" s="70">
        <f t="shared" si="544"/>
        <v>0</v>
      </c>
      <c r="AB215" s="70">
        <f t="shared" si="545"/>
        <v>0</v>
      </c>
      <c r="AC215" s="70">
        <f t="shared" si="546"/>
        <v>0</v>
      </c>
      <c r="AD215" s="70">
        <f t="shared" si="547"/>
        <v>0</v>
      </c>
      <c r="AE215" s="70">
        <f t="shared" si="550"/>
        <v>0</v>
      </c>
      <c r="AF215" s="70">
        <v>0</v>
      </c>
      <c r="AG215" s="70">
        <v>0</v>
      </c>
      <c r="AH215" s="70">
        <f t="shared" si="467"/>
        <v>6.08</v>
      </c>
      <c r="AI215" s="70">
        <f t="shared" si="468"/>
        <v>0</v>
      </c>
      <c r="AJ215" s="70">
        <f t="shared" si="469"/>
        <v>0</v>
      </c>
      <c r="AK215" s="70">
        <f t="shared" si="470"/>
        <v>0</v>
      </c>
      <c r="AL215" s="70">
        <f t="shared" si="471"/>
        <v>0</v>
      </c>
      <c r="AM215" s="70">
        <f t="shared" si="472"/>
        <v>0</v>
      </c>
      <c r="AN215" s="70">
        <f t="shared" si="473"/>
        <v>0</v>
      </c>
      <c r="AO215" s="70">
        <f t="shared" si="474"/>
        <v>0</v>
      </c>
    </row>
    <row r="216" spans="1:45" ht="20.100000000000001" customHeight="1">
      <c r="A216" s="14"/>
      <c r="B216" s="15" t="s">
        <v>162</v>
      </c>
      <c r="C216" s="16">
        <v>13.5</v>
      </c>
      <c r="D216" s="16"/>
      <c r="E216" s="18"/>
      <c r="F216" s="16"/>
      <c r="G216" s="24"/>
      <c r="H216" s="18"/>
      <c r="I216" s="16"/>
      <c r="J216" s="16"/>
      <c r="K216" s="18"/>
      <c r="L216" s="24"/>
      <c r="M216" s="24"/>
      <c r="N216" s="18"/>
      <c r="O216" s="18"/>
      <c r="P216" s="19"/>
      <c r="Q216" s="18"/>
      <c r="R216" s="16">
        <f t="shared" si="553"/>
        <v>3.38</v>
      </c>
      <c r="S216" s="16"/>
      <c r="T216" s="16"/>
      <c r="U216" s="16"/>
      <c r="V216" s="16"/>
      <c r="W216" s="16"/>
      <c r="X216" s="16"/>
      <c r="Y216" s="16"/>
      <c r="Z216" s="70">
        <f t="shared" si="551"/>
        <v>2.7</v>
      </c>
      <c r="AA216" s="70">
        <f t="shared" si="544"/>
        <v>0</v>
      </c>
      <c r="AB216" s="70">
        <f t="shared" si="545"/>
        <v>0</v>
      </c>
      <c r="AC216" s="70">
        <f t="shared" si="546"/>
        <v>0</v>
      </c>
      <c r="AD216" s="70">
        <f t="shared" si="547"/>
        <v>0</v>
      </c>
      <c r="AE216" s="70">
        <f t="shared" si="550"/>
        <v>0</v>
      </c>
      <c r="AF216" s="70">
        <v>0</v>
      </c>
      <c r="AG216" s="70">
        <v>0</v>
      </c>
      <c r="AH216" s="70">
        <f t="shared" si="467"/>
        <v>6.08</v>
      </c>
      <c r="AI216" s="70">
        <f t="shared" si="468"/>
        <v>0</v>
      </c>
      <c r="AJ216" s="70">
        <f t="shared" si="469"/>
        <v>0</v>
      </c>
      <c r="AK216" s="70">
        <f t="shared" si="470"/>
        <v>0</v>
      </c>
      <c r="AL216" s="70">
        <f t="shared" si="471"/>
        <v>0</v>
      </c>
      <c r="AM216" s="70">
        <f t="shared" si="472"/>
        <v>0</v>
      </c>
      <c r="AN216" s="70">
        <f t="shared" si="473"/>
        <v>0</v>
      </c>
      <c r="AO216" s="70">
        <f t="shared" si="474"/>
        <v>0</v>
      </c>
      <c r="AR216" s="1">
        <f>0.7-0.32</f>
        <v>0.37999999999999995</v>
      </c>
    </row>
    <row r="217" spans="1:45" ht="20.100000000000001" customHeight="1">
      <c r="A217" s="14"/>
      <c r="B217" s="15" t="s">
        <v>163</v>
      </c>
      <c r="C217" s="16">
        <v>13.5</v>
      </c>
      <c r="D217" s="16"/>
      <c r="E217" s="18"/>
      <c r="F217" s="16"/>
      <c r="G217" s="24"/>
      <c r="H217" s="18"/>
      <c r="I217" s="16"/>
      <c r="J217" s="16"/>
      <c r="K217" s="18"/>
      <c r="L217" s="24"/>
      <c r="M217" s="24"/>
      <c r="N217" s="18"/>
      <c r="O217" s="18"/>
      <c r="P217" s="19"/>
      <c r="Q217" s="18"/>
      <c r="R217" s="16">
        <f t="shared" si="553"/>
        <v>3.38</v>
      </c>
      <c r="S217" s="16"/>
      <c r="T217" s="16"/>
      <c r="U217" s="16"/>
      <c r="V217" s="16"/>
      <c r="W217" s="16"/>
      <c r="X217" s="16"/>
      <c r="Y217" s="16"/>
      <c r="Z217" s="70">
        <f t="shared" si="551"/>
        <v>2.7</v>
      </c>
      <c r="AA217" s="70">
        <f t="shared" si="544"/>
        <v>0</v>
      </c>
      <c r="AB217" s="70">
        <f t="shared" si="545"/>
        <v>0</v>
      </c>
      <c r="AC217" s="70">
        <f t="shared" si="546"/>
        <v>0</v>
      </c>
      <c r="AD217" s="70">
        <f t="shared" si="547"/>
        <v>0</v>
      </c>
      <c r="AE217" s="70">
        <f t="shared" si="550"/>
        <v>0</v>
      </c>
      <c r="AF217" s="70">
        <v>0</v>
      </c>
      <c r="AG217" s="70">
        <v>0</v>
      </c>
      <c r="AH217" s="70">
        <f t="shared" si="467"/>
        <v>6.08</v>
      </c>
      <c r="AI217" s="70">
        <f t="shared" si="468"/>
        <v>0</v>
      </c>
      <c r="AJ217" s="70">
        <f t="shared" si="469"/>
        <v>0</v>
      </c>
      <c r="AK217" s="70">
        <f t="shared" si="470"/>
        <v>0</v>
      </c>
      <c r="AL217" s="70">
        <f t="shared" si="471"/>
        <v>0</v>
      </c>
      <c r="AM217" s="70">
        <f t="shared" si="472"/>
        <v>0</v>
      </c>
      <c r="AN217" s="70">
        <f t="shared" si="473"/>
        <v>0</v>
      </c>
      <c r="AO217" s="70">
        <f t="shared" si="474"/>
        <v>0</v>
      </c>
    </row>
    <row r="218" spans="1:45" ht="20.100000000000001" customHeight="1">
      <c r="A218" s="14"/>
      <c r="B218" s="15" t="s">
        <v>164</v>
      </c>
      <c r="C218" s="16">
        <v>13.5</v>
      </c>
      <c r="D218" s="16"/>
      <c r="E218" s="18"/>
      <c r="F218" s="16"/>
      <c r="G218" s="24"/>
      <c r="H218" s="18"/>
      <c r="I218" s="16"/>
      <c r="J218" s="16"/>
      <c r="K218" s="18"/>
      <c r="L218" s="24"/>
      <c r="M218" s="24"/>
      <c r="N218" s="18"/>
      <c r="O218" s="18"/>
      <c r="P218" s="19"/>
      <c r="Q218" s="18"/>
      <c r="R218" s="16">
        <f t="shared" si="553"/>
        <v>3.38</v>
      </c>
      <c r="S218" s="16"/>
      <c r="T218" s="16"/>
      <c r="U218" s="16"/>
      <c r="V218" s="16"/>
      <c r="W218" s="16"/>
      <c r="X218" s="16"/>
      <c r="Y218" s="16"/>
      <c r="Z218" s="70">
        <f t="shared" si="551"/>
        <v>2.7</v>
      </c>
      <c r="AA218" s="70">
        <f t="shared" si="544"/>
        <v>0</v>
      </c>
      <c r="AB218" s="70">
        <f t="shared" si="545"/>
        <v>0</v>
      </c>
      <c r="AC218" s="70">
        <f t="shared" si="546"/>
        <v>0</v>
      </c>
      <c r="AD218" s="70">
        <f t="shared" si="547"/>
        <v>0</v>
      </c>
      <c r="AE218" s="70">
        <f t="shared" si="550"/>
        <v>0</v>
      </c>
      <c r="AF218" s="70">
        <v>0</v>
      </c>
      <c r="AG218" s="70">
        <v>0</v>
      </c>
      <c r="AH218" s="70">
        <f t="shared" si="467"/>
        <v>6.08</v>
      </c>
      <c r="AI218" s="70">
        <f t="shared" si="468"/>
        <v>0</v>
      </c>
      <c r="AJ218" s="70">
        <f t="shared" si="469"/>
        <v>0</v>
      </c>
      <c r="AK218" s="70">
        <f t="shared" si="470"/>
        <v>0</v>
      </c>
      <c r="AL218" s="70">
        <f t="shared" si="471"/>
        <v>0</v>
      </c>
      <c r="AM218" s="70">
        <f t="shared" si="472"/>
        <v>0</v>
      </c>
      <c r="AN218" s="70">
        <f t="shared" si="473"/>
        <v>0</v>
      </c>
      <c r="AO218" s="70">
        <f t="shared" si="474"/>
        <v>0</v>
      </c>
    </row>
    <row r="219" spans="1:45" ht="20.100000000000001" customHeight="1">
      <c r="A219" s="14"/>
      <c r="B219" s="15" t="s">
        <v>9</v>
      </c>
      <c r="C219" s="16">
        <v>5.15</v>
      </c>
      <c r="D219" s="16"/>
      <c r="E219" s="18"/>
      <c r="F219" s="16"/>
      <c r="G219" s="24"/>
      <c r="H219" s="18"/>
      <c r="I219" s="16"/>
      <c r="J219" s="16"/>
      <c r="K219" s="18"/>
      <c r="L219" s="24"/>
      <c r="M219" s="24"/>
      <c r="N219" s="18"/>
      <c r="O219" s="18"/>
      <c r="P219" s="19"/>
      <c r="Q219" s="18"/>
      <c r="R219" s="16">
        <f>ROUND(C219*0.25,2)-0.01</f>
        <v>1.28</v>
      </c>
      <c r="S219" s="16"/>
      <c r="T219" s="16"/>
      <c r="U219" s="16"/>
      <c r="V219" s="16"/>
      <c r="W219" s="16"/>
      <c r="X219" s="16"/>
      <c r="Y219" s="16"/>
      <c r="Z219" s="70">
        <f t="shared" si="551"/>
        <v>1.03</v>
      </c>
      <c r="AA219" s="70">
        <f t="shared" si="544"/>
        <v>0</v>
      </c>
      <c r="AB219" s="70">
        <f t="shared" si="545"/>
        <v>0</v>
      </c>
      <c r="AC219" s="70">
        <f t="shared" si="546"/>
        <v>0</v>
      </c>
      <c r="AD219" s="70">
        <f t="shared" si="547"/>
        <v>0</v>
      </c>
      <c r="AE219" s="70">
        <f t="shared" si="550"/>
        <v>0</v>
      </c>
      <c r="AF219" s="70">
        <v>0</v>
      </c>
      <c r="AG219" s="70">
        <v>0</v>
      </c>
      <c r="AH219" s="70">
        <f t="shared" si="467"/>
        <v>2.31</v>
      </c>
      <c r="AI219" s="70">
        <f t="shared" si="468"/>
        <v>0</v>
      </c>
      <c r="AJ219" s="70">
        <f t="shared" si="469"/>
        <v>0</v>
      </c>
      <c r="AK219" s="70">
        <f t="shared" si="470"/>
        <v>0</v>
      </c>
      <c r="AL219" s="70">
        <f t="shared" si="471"/>
        <v>0</v>
      </c>
      <c r="AM219" s="70">
        <f t="shared" si="472"/>
        <v>0</v>
      </c>
      <c r="AN219" s="70">
        <f t="shared" si="473"/>
        <v>0</v>
      </c>
      <c r="AO219" s="70">
        <f t="shared" si="474"/>
        <v>0</v>
      </c>
    </row>
    <row r="220" spans="1:45" ht="20.100000000000001" customHeight="1">
      <c r="A220" s="14">
        <v>17</v>
      </c>
      <c r="B220" s="15" t="s">
        <v>168</v>
      </c>
      <c r="C220" s="16">
        <v>27</v>
      </c>
      <c r="D220" s="16">
        <v>80</v>
      </c>
      <c r="E220" s="18" t="e">
        <f>C220+D220+#REF!+#REF!</f>
        <v>#REF!</v>
      </c>
      <c r="F220" s="16">
        <v>0</v>
      </c>
      <c r="G220" s="24">
        <v>0</v>
      </c>
      <c r="H220" s="18" t="e">
        <f>F220+G220+#REF!</f>
        <v>#REF!</v>
      </c>
      <c r="I220" s="16">
        <v>0</v>
      </c>
      <c r="J220" s="16">
        <v>0</v>
      </c>
      <c r="K220" s="18">
        <f t="shared" si="536"/>
        <v>0</v>
      </c>
      <c r="L220" s="24">
        <v>0</v>
      </c>
      <c r="M220" s="24">
        <v>0</v>
      </c>
      <c r="N220" s="18">
        <f t="shared" si="464"/>
        <v>0</v>
      </c>
      <c r="O220" s="18">
        <f>C220+F220+I220+L220</f>
        <v>27</v>
      </c>
      <c r="P220" s="19">
        <f>D220+G220+J220+M220</f>
        <v>80</v>
      </c>
      <c r="Q220" s="18">
        <f t="shared" si="425"/>
        <v>107</v>
      </c>
      <c r="R220" s="16">
        <v>0</v>
      </c>
      <c r="S220" s="16">
        <v>0</v>
      </c>
      <c r="T220" s="16">
        <f t="shared" si="540"/>
        <v>0</v>
      </c>
      <c r="U220" s="16">
        <f t="shared" si="461"/>
        <v>0</v>
      </c>
      <c r="V220" s="16">
        <f t="shared" si="541"/>
        <v>0</v>
      </c>
      <c r="W220" s="16">
        <f t="shared" si="462"/>
        <v>0</v>
      </c>
      <c r="X220" s="16">
        <f t="shared" si="542"/>
        <v>0</v>
      </c>
      <c r="Y220" s="16">
        <f t="shared" si="463"/>
        <v>0</v>
      </c>
      <c r="Z220" s="70"/>
      <c r="AA220" s="70"/>
      <c r="AB220" s="70">
        <f t="shared" si="545"/>
        <v>0</v>
      </c>
      <c r="AC220" s="70">
        <f t="shared" si="546"/>
        <v>0</v>
      </c>
      <c r="AD220" s="70">
        <f t="shared" si="547"/>
        <v>0</v>
      </c>
      <c r="AE220" s="70">
        <f t="shared" si="550"/>
        <v>0</v>
      </c>
      <c r="AF220" s="70">
        <v>0</v>
      </c>
      <c r="AG220" s="70">
        <v>0</v>
      </c>
      <c r="AH220" s="70">
        <f t="shared" si="467"/>
        <v>0</v>
      </c>
      <c r="AI220" s="70">
        <f t="shared" si="468"/>
        <v>0</v>
      </c>
      <c r="AJ220" s="70">
        <f t="shared" si="469"/>
        <v>0</v>
      </c>
      <c r="AK220" s="70">
        <f t="shared" si="470"/>
        <v>0</v>
      </c>
      <c r="AL220" s="70">
        <f t="shared" si="471"/>
        <v>0</v>
      </c>
      <c r="AM220" s="70">
        <f t="shared" si="472"/>
        <v>0</v>
      </c>
      <c r="AN220" s="70">
        <f t="shared" si="473"/>
        <v>0</v>
      </c>
      <c r="AO220" s="70">
        <f t="shared" si="474"/>
        <v>0</v>
      </c>
    </row>
    <row r="221" spans="1:45" s="30" customFormat="1" ht="20.100000000000001" customHeight="1">
      <c r="A221" s="27"/>
      <c r="B221" s="28" t="s">
        <v>169</v>
      </c>
      <c r="C221" s="29">
        <f>SUM(C192:C220)</f>
        <v>11804</v>
      </c>
      <c r="D221" s="29">
        <f>SUM(D192:D220)</f>
        <v>7161</v>
      </c>
      <c r="E221" s="29" t="e">
        <f t="shared" ref="E221:Q221" si="554">SUM(E192:E220)</f>
        <v>#REF!</v>
      </c>
      <c r="F221" s="29">
        <f t="shared" si="554"/>
        <v>1091</v>
      </c>
      <c r="G221" s="29">
        <f t="shared" si="554"/>
        <v>3499</v>
      </c>
      <c r="H221" s="29" t="e">
        <f t="shared" si="554"/>
        <v>#REF!</v>
      </c>
      <c r="I221" s="29">
        <f t="shared" si="554"/>
        <v>1871</v>
      </c>
      <c r="J221" s="29">
        <f t="shared" si="554"/>
        <v>2129</v>
      </c>
      <c r="K221" s="29">
        <f t="shared" si="554"/>
        <v>4000</v>
      </c>
      <c r="L221" s="29">
        <f t="shared" si="554"/>
        <v>3191</v>
      </c>
      <c r="M221" s="29">
        <f t="shared" si="554"/>
        <v>2209</v>
      </c>
      <c r="N221" s="29">
        <f t="shared" si="554"/>
        <v>5400</v>
      </c>
      <c r="O221" s="29">
        <f t="shared" si="554"/>
        <v>17802</v>
      </c>
      <c r="P221" s="29">
        <f t="shared" si="554"/>
        <v>14998</v>
      </c>
      <c r="Q221" s="29">
        <f t="shared" si="554"/>
        <v>32800</v>
      </c>
      <c r="R221" s="29">
        <f>SUM(R192:R220)</f>
        <v>2351.2500000000005</v>
      </c>
      <c r="S221" s="29">
        <f>SUM(S192:S220)</f>
        <v>896.1</v>
      </c>
      <c r="T221" s="29">
        <f>SUM(T192:T220)</f>
        <v>272.75</v>
      </c>
      <c r="U221" s="29">
        <f>SUM(U192:U220)</f>
        <v>524.85</v>
      </c>
      <c r="V221" s="29">
        <f t="shared" ref="V221:X221" si="555">SUM(V192:V220)</f>
        <v>467.75</v>
      </c>
      <c r="W221" s="29">
        <f>SUM(W192:W220)</f>
        <v>319.35000000000002</v>
      </c>
      <c r="X221" s="29">
        <f t="shared" si="555"/>
        <v>797.75</v>
      </c>
      <c r="Y221" s="29">
        <f>SUM(Y192:Y220)</f>
        <v>331.35</v>
      </c>
      <c r="Z221" s="29">
        <f t="shared" ref="Z221:AS221" si="556">SUM(Z192:Z220)</f>
        <v>1884.2200000000003</v>
      </c>
      <c r="AA221" s="29">
        <f t="shared" si="556"/>
        <v>430.12</v>
      </c>
      <c r="AB221" s="29">
        <f t="shared" si="556"/>
        <v>274.55999999999995</v>
      </c>
      <c r="AC221" s="29">
        <f t="shared" si="556"/>
        <v>155.13999999999999</v>
      </c>
      <c r="AD221" s="29">
        <f t="shared" si="556"/>
        <v>299.35999999999996</v>
      </c>
      <c r="AE221" s="29">
        <f t="shared" si="556"/>
        <v>94.4</v>
      </c>
      <c r="AF221" s="29">
        <f t="shared" si="556"/>
        <v>0</v>
      </c>
      <c r="AG221" s="29">
        <f t="shared" si="556"/>
        <v>0</v>
      </c>
      <c r="AH221" s="29">
        <f t="shared" si="556"/>
        <v>4235.47</v>
      </c>
      <c r="AI221" s="29">
        <f t="shared" si="556"/>
        <v>1326.22</v>
      </c>
      <c r="AJ221" s="29">
        <f t="shared" si="556"/>
        <v>547.30999999999995</v>
      </c>
      <c r="AK221" s="29">
        <f t="shared" si="556"/>
        <v>679.99</v>
      </c>
      <c r="AL221" s="29">
        <f t="shared" si="556"/>
        <v>767.11000000000013</v>
      </c>
      <c r="AM221" s="29">
        <f t="shared" si="556"/>
        <v>413.75000000000006</v>
      </c>
      <c r="AN221" s="29">
        <f t="shared" si="556"/>
        <v>797.75</v>
      </c>
      <c r="AO221" s="29">
        <f t="shared" si="556"/>
        <v>331.35</v>
      </c>
      <c r="AP221" s="29">
        <f t="shared" si="556"/>
        <v>0</v>
      </c>
      <c r="AQ221" s="29">
        <f t="shared" si="556"/>
        <v>0</v>
      </c>
      <c r="AR221" s="29">
        <f t="shared" si="556"/>
        <v>20.413479268606746</v>
      </c>
      <c r="AS221" s="29">
        <f t="shared" si="556"/>
        <v>0</v>
      </c>
    </row>
    <row r="222" spans="1:45" ht="20.100000000000001" customHeight="1">
      <c r="A222" s="14">
        <v>1</v>
      </c>
      <c r="B222" s="15" t="s">
        <v>176</v>
      </c>
      <c r="C222" s="16">
        <v>10000</v>
      </c>
      <c r="D222" s="16">
        <v>12500</v>
      </c>
      <c r="E222" s="18" t="e">
        <f>C222+D222+#REF!+#REF!</f>
        <v>#REF!</v>
      </c>
      <c r="F222" s="16">
        <v>0</v>
      </c>
      <c r="G222" s="24">
        <v>0</v>
      </c>
      <c r="H222" s="18" t="e">
        <f>F222+G222+#REF!</f>
        <v>#REF!</v>
      </c>
      <c r="I222" s="16">
        <v>0</v>
      </c>
      <c r="J222" s="16">
        <v>0</v>
      </c>
      <c r="K222" s="18">
        <f t="shared" ref="K222" si="557">I222+J222</f>
        <v>0</v>
      </c>
      <c r="L222" s="26">
        <v>0</v>
      </c>
      <c r="M222" s="26">
        <v>0</v>
      </c>
      <c r="N222" s="18">
        <f t="shared" si="464"/>
        <v>0</v>
      </c>
      <c r="O222" s="18">
        <f>C222+F222+I222+L222</f>
        <v>10000</v>
      </c>
      <c r="P222" s="19">
        <f>D222+G222+J222+M222</f>
        <v>12500</v>
      </c>
      <c r="Q222" s="18">
        <f t="shared" si="425"/>
        <v>22500</v>
      </c>
      <c r="R222" s="16">
        <f t="shared" ref="R222" si="558">ROUND(C222*0.25,2)</f>
        <v>2500</v>
      </c>
      <c r="S222" s="16">
        <f>ROUND(D222*0.15,2)+7303.97</f>
        <v>9178.9700000000012</v>
      </c>
      <c r="T222" s="16">
        <f t="shared" ref="T222" si="559">ROUND(F222*0.25,2)</f>
        <v>0</v>
      </c>
      <c r="U222" s="16">
        <f t="shared" si="461"/>
        <v>0</v>
      </c>
      <c r="V222" s="16">
        <v>0</v>
      </c>
      <c r="W222" s="16">
        <f t="shared" si="462"/>
        <v>0</v>
      </c>
      <c r="X222" s="26">
        <v>0</v>
      </c>
      <c r="Y222" s="16">
        <f t="shared" si="463"/>
        <v>0</v>
      </c>
      <c r="Z222" s="70">
        <v>100</v>
      </c>
      <c r="AA222" s="70">
        <v>100</v>
      </c>
      <c r="AB222" s="70">
        <f t="shared" si="499"/>
        <v>0</v>
      </c>
      <c r="AC222" s="70">
        <f t="shared" si="500"/>
        <v>0</v>
      </c>
      <c r="AD222" s="70">
        <f t="shared" si="465"/>
        <v>0</v>
      </c>
      <c r="AE222" s="70">
        <f t="shared" si="466"/>
        <v>0</v>
      </c>
      <c r="AF222" s="70">
        <v>0</v>
      </c>
      <c r="AG222" s="70">
        <v>0</v>
      </c>
      <c r="AH222" s="70">
        <f t="shared" si="467"/>
        <v>2600</v>
      </c>
      <c r="AI222" s="70">
        <f t="shared" si="468"/>
        <v>9278.9700000000012</v>
      </c>
      <c r="AJ222" s="70">
        <f t="shared" si="469"/>
        <v>0</v>
      </c>
      <c r="AK222" s="70">
        <f t="shared" si="470"/>
        <v>0</v>
      </c>
      <c r="AL222" s="70">
        <f t="shared" si="471"/>
        <v>0</v>
      </c>
      <c r="AM222" s="70">
        <f t="shared" si="472"/>
        <v>0</v>
      </c>
      <c r="AN222" s="70">
        <f t="shared" si="473"/>
        <v>0</v>
      </c>
      <c r="AO222" s="70">
        <f t="shared" si="474"/>
        <v>0</v>
      </c>
    </row>
    <row r="223" spans="1:45" s="30" customFormat="1" ht="20.100000000000001" customHeight="1">
      <c r="A223" s="27"/>
      <c r="B223" s="28" t="s">
        <v>171</v>
      </c>
      <c r="C223" s="29">
        <f>C222</f>
        <v>10000</v>
      </c>
      <c r="D223" s="29">
        <f t="shared" ref="D223:Q223" si="560">D222</f>
        <v>12500</v>
      </c>
      <c r="E223" s="29" t="e">
        <f t="shared" si="560"/>
        <v>#REF!</v>
      </c>
      <c r="F223" s="29">
        <f t="shared" si="560"/>
        <v>0</v>
      </c>
      <c r="G223" s="29">
        <f t="shared" si="560"/>
        <v>0</v>
      </c>
      <c r="H223" s="29" t="e">
        <f t="shared" si="560"/>
        <v>#REF!</v>
      </c>
      <c r="I223" s="29">
        <f t="shared" si="560"/>
        <v>0</v>
      </c>
      <c r="J223" s="29">
        <f t="shared" si="560"/>
        <v>0</v>
      </c>
      <c r="K223" s="29">
        <f t="shared" si="560"/>
        <v>0</v>
      </c>
      <c r="L223" s="29">
        <f t="shared" si="560"/>
        <v>0</v>
      </c>
      <c r="M223" s="29">
        <f t="shared" si="560"/>
        <v>0</v>
      </c>
      <c r="N223" s="29">
        <f t="shared" si="560"/>
        <v>0</v>
      </c>
      <c r="O223" s="29">
        <f t="shared" si="560"/>
        <v>10000</v>
      </c>
      <c r="P223" s="29">
        <f t="shared" si="560"/>
        <v>12500</v>
      </c>
      <c r="Q223" s="29">
        <f t="shared" si="560"/>
        <v>22500</v>
      </c>
      <c r="R223" s="29">
        <f>R222</f>
        <v>2500</v>
      </c>
      <c r="S223" s="29">
        <f t="shared" ref="S223:AP223" si="561">S222</f>
        <v>9178.9700000000012</v>
      </c>
      <c r="T223" s="29">
        <f t="shared" si="561"/>
        <v>0</v>
      </c>
      <c r="U223" s="29">
        <f t="shared" si="561"/>
        <v>0</v>
      </c>
      <c r="V223" s="29">
        <f t="shared" si="561"/>
        <v>0</v>
      </c>
      <c r="W223" s="29">
        <f t="shared" si="561"/>
        <v>0</v>
      </c>
      <c r="X223" s="29">
        <f t="shared" si="561"/>
        <v>0</v>
      </c>
      <c r="Y223" s="29">
        <f t="shared" si="561"/>
        <v>0</v>
      </c>
      <c r="Z223" s="29">
        <f t="shared" si="561"/>
        <v>100</v>
      </c>
      <c r="AA223" s="29">
        <f t="shared" si="561"/>
        <v>100</v>
      </c>
      <c r="AB223" s="29">
        <f t="shared" si="561"/>
        <v>0</v>
      </c>
      <c r="AC223" s="29">
        <f t="shared" si="561"/>
        <v>0</v>
      </c>
      <c r="AD223" s="29">
        <f t="shared" si="561"/>
        <v>0</v>
      </c>
      <c r="AE223" s="29">
        <f t="shared" si="561"/>
        <v>0</v>
      </c>
      <c r="AF223" s="29">
        <f t="shared" si="561"/>
        <v>0</v>
      </c>
      <c r="AG223" s="29">
        <f t="shared" si="561"/>
        <v>0</v>
      </c>
      <c r="AH223" s="29">
        <f t="shared" si="561"/>
        <v>2600</v>
      </c>
      <c r="AI223" s="29">
        <f t="shared" si="561"/>
        <v>9278.9700000000012</v>
      </c>
      <c r="AJ223" s="29">
        <f t="shared" si="561"/>
        <v>0</v>
      </c>
      <c r="AK223" s="29">
        <f t="shared" si="561"/>
        <v>0</v>
      </c>
      <c r="AL223" s="29">
        <f t="shared" si="561"/>
        <v>0</v>
      </c>
      <c r="AM223" s="29">
        <f t="shared" si="561"/>
        <v>0</v>
      </c>
      <c r="AN223" s="29">
        <f t="shared" si="561"/>
        <v>0</v>
      </c>
      <c r="AO223" s="29">
        <f t="shared" si="561"/>
        <v>0</v>
      </c>
      <c r="AP223" s="29">
        <f t="shared" si="561"/>
        <v>0</v>
      </c>
    </row>
    <row r="224" spans="1:45" s="30" customFormat="1" ht="20.100000000000001" hidden="1" customHeight="1">
      <c r="A224" s="44"/>
      <c r="B224" s="45" t="s">
        <v>170</v>
      </c>
      <c r="C224" s="46" t="e">
        <f>#REF!+C53+C103+C141+C143+C158+C180+C183+C189+#REF!+C191+C221+C223</f>
        <v>#REF!</v>
      </c>
      <c r="D224" s="46" t="e">
        <f>#REF!+D53+D103+D141+D143+D158+D180+D183+D189+#REF!+D191+D221+D223</f>
        <v>#REF!</v>
      </c>
      <c r="E224" s="46" t="e">
        <f>#REF!+E53+E103+E141+E143+E158+E180+E183+E189+#REF!+E191+E221+E223</f>
        <v>#REF!</v>
      </c>
      <c r="F224" s="46" t="e">
        <f>#REF!+F53+F103+F141+F143+F158+F180+F183+F189+#REF!+F191+F221+F223</f>
        <v>#REF!</v>
      </c>
      <c r="G224" s="46" t="e">
        <f>#REF!+G53+G103+G141+G143+G158+G180+G183+G189+#REF!+G191+G221+G223</f>
        <v>#REF!</v>
      </c>
      <c r="H224" s="46" t="e">
        <f>#REF!+H53+H103+H141+H143+H158+H180+H183+H189+#REF!+H191+H221+H223</f>
        <v>#REF!</v>
      </c>
      <c r="I224" s="46" t="e">
        <f>#REF!+I53+I103+I141+I143+I158+I180+I183+I189+#REF!+I191+I221+I223</f>
        <v>#REF!</v>
      </c>
      <c r="J224" s="46" t="e">
        <f>#REF!+J53+J103+J141+J143+J158+J180+J183+J189+#REF!+J191+J221+J223</f>
        <v>#REF!</v>
      </c>
      <c r="K224" s="46" t="e">
        <f>#REF!+K53+K103+K141+K143+K158+K180+K183+K189+#REF!+K191+K221+K223</f>
        <v>#REF!</v>
      </c>
      <c r="L224" s="46" t="e">
        <f>#REF!+L53+L103+L141+L143+L158+L180+L183+L189+#REF!+L191+L221+L223</f>
        <v>#REF!</v>
      </c>
      <c r="M224" s="46" t="e">
        <f>#REF!+M53+M103+M141+M143+M158+M180+M183+M189+#REF!+M191+M221+M223</f>
        <v>#REF!</v>
      </c>
      <c r="N224" s="46" t="e">
        <f>#REF!+N53+N103+N141+N143+N158+N180+N183+N189+#REF!+N191+N221+N223</f>
        <v>#REF!</v>
      </c>
      <c r="O224" s="46" t="e">
        <f>#REF!+O53+O103+O141+O143+O158+O180+O183+O189+#REF!+O191+O221+O223</f>
        <v>#REF!</v>
      </c>
      <c r="P224" s="46" t="e">
        <f>#REF!+P53+P103+P141+P143+P158+P180+P183+P189+#REF!+P191+P221+P223</f>
        <v>#REF!</v>
      </c>
      <c r="Q224" s="46" t="e">
        <f>#REF!+Q53+Q103+Q141+Q143+Q158+Q180+Q183+Q189+#REF!+Q191+Q221+Q223</f>
        <v>#REF!</v>
      </c>
      <c r="R224" s="46" t="e">
        <f>#REF!+R53+R103+R141+R143+R158+R180+R183+R189+#REF!+R191+R221+R223</f>
        <v>#REF!</v>
      </c>
      <c r="S224" s="46" t="e">
        <f>#REF!+S53+S103+S141+S143+S158+S180+S183+S189+#REF!+S191+S221+S223</f>
        <v>#REF!</v>
      </c>
      <c r="T224" s="46" t="e">
        <f>#REF!+T53+T103+T141+T143+T158+T180+T183+T189+#REF!+T191+T221+T223</f>
        <v>#REF!</v>
      </c>
      <c r="U224" s="46" t="e">
        <f>#REF!+U53+U103+U141+U143+U158+U180+U183+U189+#REF!+U191+U221+U223</f>
        <v>#REF!</v>
      </c>
      <c r="V224" s="46" t="e">
        <f>#REF!+V53+V103+V141+V143+V158+V180+V183+V189+#REF!+V191+V221+V223</f>
        <v>#REF!</v>
      </c>
      <c r="W224" s="46" t="e">
        <f>#REF!+W53+W103+W141+W143+W158+W180+W183+W189+#REF!+W191+W221+W223</f>
        <v>#REF!</v>
      </c>
      <c r="X224" s="46" t="e">
        <f>#REF!+X53+X103+X141+X143+X158+X180+X183+X189+#REF!+X191+X221+X223</f>
        <v>#REF!</v>
      </c>
      <c r="Y224" s="46" t="e">
        <f>#REF!+Y53+Y103+Y141+Y143+Y158+Y180+Y183+Y189+#REF!+Y191+Y221+Y223</f>
        <v>#REF!</v>
      </c>
      <c r="Z224" s="70" t="e">
        <f t="shared" ref="Z224:Z225" si="562">ROUND(C224*25%,2)</f>
        <v>#REF!</v>
      </c>
      <c r="AA224" s="70" t="e">
        <f t="shared" ref="AA224:AA225" si="563">ROUND(D224*14.43%,2)</f>
        <v>#REF!</v>
      </c>
      <c r="AB224" s="70" t="e">
        <f t="shared" si="499"/>
        <v>#REF!</v>
      </c>
      <c r="AC224" s="101"/>
      <c r="AD224" s="101"/>
      <c r="AE224" s="101"/>
      <c r="AF224" s="101"/>
      <c r="AG224" s="70" t="e">
        <f t="shared" ref="AG224" si="564">ROUND(M224*17.85%,2)</f>
        <v>#REF!</v>
      </c>
      <c r="AH224" s="70" t="e">
        <f t="shared" si="467"/>
        <v>#REF!</v>
      </c>
      <c r="AI224" s="70" t="e">
        <f t="shared" si="468"/>
        <v>#REF!</v>
      </c>
      <c r="AJ224" s="70" t="e">
        <f t="shared" si="469"/>
        <v>#REF!</v>
      </c>
      <c r="AK224" s="70" t="e">
        <f t="shared" si="470"/>
        <v>#REF!</v>
      </c>
      <c r="AL224" s="70" t="e">
        <f t="shared" si="471"/>
        <v>#REF!</v>
      </c>
      <c r="AM224" s="70" t="e">
        <f t="shared" si="472"/>
        <v>#REF!</v>
      </c>
      <c r="AN224" s="70" t="e">
        <f t="shared" si="473"/>
        <v>#REF!</v>
      </c>
      <c r="AO224" s="70" t="e">
        <f t="shared" si="474"/>
        <v>#REF!</v>
      </c>
    </row>
    <row r="225" spans="1:41" s="30" customFormat="1" ht="20.100000000000001" customHeight="1">
      <c r="A225" s="44"/>
      <c r="B225" s="45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70">
        <f t="shared" si="562"/>
        <v>0</v>
      </c>
      <c r="AA225" s="70">
        <f t="shared" si="563"/>
        <v>0</v>
      </c>
      <c r="AB225" s="101"/>
      <c r="AC225" s="101"/>
      <c r="AD225" s="101"/>
      <c r="AE225" s="101"/>
      <c r="AF225" s="101"/>
      <c r="AG225" s="101"/>
      <c r="AI225" s="70">
        <f t="shared" si="468"/>
        <v>0</v>
      </c>
      <c r="AJ225" s="70">
        <f t="shared" si="469"/>
        <v>0</v>
      </c>
      <c r="AK225" s="70">
        <f t="shared" si="470"/>
        <v>0</v>
      </c>
      <c r="AL225" s="70">
        <f t="shared" si="471"/>
        <v>0</v>
      </c>
      <c r="AM225" s="70">
        <f t="shared" si="472"/>
        <v>0</v>
      </c>
      <c r="AN225" s="70">
        <f t="shared" si="473"/>
        <v>0</v>
      </c>
      <c r="AO225" s="70">
        <f t="shared" si="474"/>
        <v>0</v>
      </c>
    </row>
    <row r="226" spans="1:41" s="53" customFormat="1" ht="20.100000000000001" hidden="1" customHeight="1">
      <c r="A226" s="52">
        <v>1</v>
      </c>
      <c r="B226" s="12" t="s">
        <v>181</v>
      </c>
      <c r="C226" s="2">
        <v>0</v>
      </c>
      <c r="D226" s="2">
        <v>0</v>
      </c>
      <c r="E226" s="13" t="e">
        <f>C226+D226+#REF!</f>
        <v>#REF!</v>
      </c>
      <c r="F226" s="2">
        <v>0</v>
      </c>
      <c r="G226" s="4">
        <v>0</v>
      </c>
      <c r="H226" s="2" t="e">
        <f>F226+G226+#REF!</f>
        <v>#REF!</v>
      </c>
      <c r="I226" s="2">
        <v>0</v>
      </c>
      <c r="J226" s="2">
        <v>0</v>
      </c>
      <c r="K226" s="2">
        <f>I226+J226</f>
        <v>0</v>
      </c>
      <c r="L226" s="4">
        <v>0</v>
      </c>
      <c r="M226" s="4">
        <v>0</v>
      </c>
      <c r="N226" s="2">
        <f>L226+M226</f>
        <v>0</v>
      </c>
      <c r="O226" s="2"/>
      <c r="P226" s="3">
        <f>D226+G226+J226+M226</f>
        <v>0</v>
      </c>
      <c r="Q226" s="2"/>
      <c r="R226" s="2">
        <v>0</v>
      </c>
      <c r="S226" s="2">
        <v>0</v>
      </c>
      <c r="T226" s="2">
        <v>0</v>
      </c>
      <c r="U226" s="4">
        <v>0</v>
      </c>
      <c r="V226" s="2">
        <v>0</v>
      </c>
      <c r="W226" s="2">
        <v>0</v>
      </c>
      <c r="X226" s="4">
        <v>0</v>
      </c>
      <c r="Y226" s="4">
        <v>0</v>
      </c>
      <c r="Z226" s="2"/>
      <c r="AA226" s="2"/>
      <c r="AB226" s="2"/>
      <c r="AC226" s="2"/>
      <c r="AD226" s="2"/>
      <c r="AE226" s="2"/>
      <c r="AF226" s="2"/>
      <c r="AG226" s="2"/>
      <c r="AN226" s="70">
        <f t="shared" si="473"/>
        <v>0</v>
      </c>
    </row>
    <row r="227" spans="1:41" s="53" customFormat="1" ht="20.100000000000001" hidden="1" customHeight="1">
      <c r="A227" s="52">
        <v>2</v>
      </c>
      <c r="B227" s="11" t="s">
        <v>182</v>
      </c>
      <c r="C227" s="2">
        <v>1415</v>
      </c>
      <c r="D227" s="2">
        <v>16992</v>
      </c>
      <c r="E227" s="13" t="e">
        <f>C227+D227+#REF!</f>
        <v>#REF!</v>
      </c>
      <c r="F227" s="2">
        <v>2393</v>
      </c>
      <c r="G227" s="4">
        <v>6700</v>
      </c>
      <c r="H227" s="2" t="e">
        <f>F227+G227+#REF!</f>
        <v>#REF!</v>
      </c>
      <c r="I227" s="2"/>
      <c r="J227" s="2"/>
      <c r="K227" s="2">
        <f t="shared" ref="K227:K229" si="565">I227+J227</f>
        <v>0</v>
      </c>
      <c r="L227" s="4"/>
      <c r="M227" s="4"/>
      <c r="N227" s="2">
        <f t="shared" ref="N227:N229" si="566">L227+M227</f>
        <v>0</v>
      </c>
      <c r="O227" s="2"/>
      <c r="P227" s="3">
        <f>D227+G227+J227+M227</f>
        <v>23692</v>
      </c>
      <c r="Q227" s="2"/>
      <c r="R227" s="2">
        <v>1415</v>
      </c>
      <c r="S227" s="2">
        <v>16992</v>
      </c>
      <c r="T227" s="2">
        <v>2393</v>
      </c>
      <c r="U227" s="4">
        <v>6700</v>
      </c>
      <c r="V227" s="2"/>
      <c r="W227" s="2"/>
      <c r="X227" s="4"/>
      <c r="Y227" s="4"/>
      <c r="Z227" s="2"/>
      <c r="AA227" s="2"/>
      <c r="AB227" s="2"/>
      <c r="AC227" s="2"/>
      <c r="AD227" s="2"/>
      <c r="AE227" s="2"/>
      <c r="AF227" s="2"/>
      <c r="AG227" s="2"/>
      <c r="AN227" s="70">
        <f t="shared" si="473"/>
        <v>0</v>
      </c>
    </row>
    <row r="228" spans="1:41" s="53" customFormat="1" ht="20.100000000000001" hidden="1" customHeight="1">
      <c r="A228" s="52">
        <v>3</v>
      </c>
      <c r="B228" s="11" t="s">
        <v>183</v>
      </c>
      <c r="C228" s="2">
        <v>156</v>
      </c>
      <c r="D228" s="2">
        <v>0</v>
      </c>
      <c r="E228" s="13" t="e">
        <f>C228+D228+#REF!</f>
        <v>#REF!</v>
      </c>
      <c r="F228" s="2"/>
      <c r="G228" s="4"/>
      <c r="H228" s="2" t="e">
        <f>F228+G228+#REF!</f>
        <v>#REF!</v>
      </c>
      <c r="I228" s="2"/>
      <c r="J228" s="2"/>
      <c r="K228" s="2">
        <f t="shared" si="565"/>
        <v>0</v>
      </c>
      <c r="L228" s="4"/>
      <c r="M228" s="4"/>
      <c r="N228" s="2">
        <f t="shared" si="566"/>
        <v>0</v>
      </c>
      <c r="O228" s="2"/>
      <c r="P228" s="3">
        <f>D228+G228+J228+M228</f>
        <v>0</v>
      </c>
      <c r="Q228" s="2"/>
      <c r="R228" s="2">
        <v>156</v>
      </c>
      <c r="S228" s="2">
        <v>0</v>
      </c>
      <c r="T228" s="2"/>
      <c r="U228" s="4"/>
      <c r="V228" s="2"/>
      <c r="W228" s="2"/>
      <c r="X228" s="4"/>
      <c r="Y228" s="4"/>
      <c r="Z228" s="2"/>
      <c r="AA228" s="2"/>
      <c r="AB228" s="2"/>
      <c r="AC228" s="2"/>
      <c r="AD228" s="2"/>
      <c r="AE228" s="2"/>
      <c r="AF228" s="2"/>
      <c r="AG228" s="2"/>
      <c r="AN228" s="70">
        <f t="shared" si="473"/>
        <v>0</v>
      </c>
    </row>
    <row r="229" spans="1:41" s="53" customFormat="1" ht="20.100000000000001" hidden="1" customHeight="1">
      <c r="A229" s="52">
        <v>4</v>
      </c>
      <c r="B229" s="11" t="s">
        <v>184</v>
      </c>
      <c r="C229" s="2">
        <v>1570</v>
      </c>
      <c r="D229" s="2">
        <v>1490</v>
      </c>
      <c r="E229" s="13" t="e">
        <f>C229+D229+#REF!</f>
        <v>#REF!</v>
      </c>
      <c r="F229" s="2"/>
      <c r="G229" s="4"/>
      <c r="H229" s="2" t="e">
        <f>F229+G229+#REF!</f>
        <v>#REF!</v>
      </c>
      <c r="I229" s="2"/>
      <c r="J229" s="2"/>
      <c r="K229" s="2">
        <f t="shared" si="565"/>
        <v>0</v>
      </c>
      <c r="L229" s="4"/>
      <c r="M229" s="4"/>
      <c r="N229" s="2">
        <f t="shared" si="566"/>
        <v>0</v>
      </c>
      <c r="O229" s="2"/>
      <c r="P229" s="3">
        <f>D229+G229+J229+M229</f>
        <v>1490</v>
      </c>
      <c r="Q229" s="2"/>
      <c r="R229" s="2">
        <v>1570</v>
      </c>
      <c r="S229" s="2">
        <v>1490</v>
      </c>
      <c r="T229" s="2"/>
      <c r="U229" s="4"/>
      <c r="V229" s="2"/>
      <c r="W229" s="2"/>
      <c r="X229" s="4"/>
      <c r="Y229" s="4"/>
      <c r="Z229" s="2"/>
      <c r="AA229" s="2"/>
      <c r="AB229" s="2"/>
      <c r="AC229" s="2"/>
      <c r="AD229" s="2"/>
      <c r="AE229" s="2"/>
      <c r="AF229" s="2"/>
      <c r="AG229" s="2"/>
      <c r="AN229" s="70">
        <f t="shared" si="473"/>
        <v>0</v>
      </c>
    </row>
    <row r="230" spans="1:41" s="53" customFormat="1" ht="20.100000000000001" hidden="1" customHeight="1">
      <c r="A230" s="52">
        <v>5</v>
      </c>
      <c r="B230" s="11" t="s">
        <v>185</v>
      </c>
      <c r="C230" s="13">
        <f>SUM(C226:C229)</f>
        <v>3141</v>
      </c>
      <c r="D230" s="13">
        <f t="shared" ref="D230:Q230" si="567">SUM(D226:D229)</f>
        <v>18482</v>
      </c>
      <c r="E230" s="13" t="e">
        <f t="shared" si="567"/>
        <v>#REF!</v>
      </c>
      <c r="F230" s="13">
        <f t="shared" si="567"/>
        <v>2393</v>
      </c>
      <c r="G230" s="13">
        <f t="shared" si="567"/>
        <v>6700</v>
      </c>
      <c r="H230" s="13" t="e">
        <f t="shared" si="567"/>
        <v>#REF!</v>
      </c>
      <c r="I230" s="13">
        <f t="shared" si="567"/>
        <v>0</v>
      </c>
      <c r="J230" s="13">
        <f t="shared" si="567"/>
        <v>0</v>
      </c>
      <c r="K230" s="13">
        <f t="shared" si="567"/>
        <v>0</v>
      </c>
      <c r="L230" s="13">
        <f t="shared" si="567"/>
        <v>0</v>
      </c>
      <c r="M230" s="13">
        <f t="shared" si="567"/>
        <v>0</v>
      </c>
      <c r="N230" s="13">
        <f t="shared" si="567"/>
        <v>0</v>
      </c>
      <c r="O230" s="13">
        <f t="shared" si="567"/>
        <v>0</v>
      </c>
      <c r="P230" s="13">
        <f t="shared" si="567"/>
        <v>25182</v>
      </c>
      <c r="Q230" s="13">
        <f t="shared" si="567"/>
        <v>0</v>
      </c>
      <c r="R230" s="13">
        <f>SUM(R226:R229)</f>
        <v>3141</v>
      </c>
      <c r="S230" s="13">
        <f t="shared" ref="S230:Y230" si="568">SUM(S226:S229)</f>
        <v>18482</v>
      </c>
      <c r="T230" s="13">
        <f t="shared" si="568"/>
        <v>2393</v>
      </c>
      <c r="U230" s="13">
        <f t="shared" si="568"/>
        <v>6700</v>
      </c>
      <c r="V230" s="13">
        <f t="shared" si="568"/>
        <v>0</v>
      </c>
      <c r="W230" s="13">
        <f t="shared" si="568"/>
        <v>0</v>
      </c>
      <c r="X230" s="13">
        <f t="shared" si="568"/>
        <v>0</v>
      </c>
      <c r="Y230" s="13">
        <f t="shared" si="568"/>
        <v>0</v>
      </c>
      <c r="Z230" s="2"/>
      <c r="AA230" s="2"/>
      <c r="AB230" s="2"/>
      <c r="AC230" s="2"/>
      <c r="AD230" s="2"/>
      <c r="AE230" s="2"/>
      <c r="AF230" s="2"/>
      <c r="AG230" s="2"/>
      <c r="AN230" s="70">
        <f t="shared" si="473"/>
        <v>0</v>
      </c>
    </row>
    <row r="231" spans="1:41" s="57" customFormat="1" ht="20.100000000000001" hidden="1" customHeight="1">
      <c r="A231" s="54"/>
      <c r="B231" s="55" t="s">
        <v>186</v>
      </c>
      <c r="C231" s="56" t="e">
        <f t="shared" ref="C231:Q231" si="569">C224+C230</f>
        <v>#REF!</v>
      </c>
      <c r="D231" s="56" t="e">
        <f t="shared" si="569"/>
        <v>#REF!</v>
      </c>
      <c r="E231" s="56" t="e">
        <f t="shared" si="569"/>
        <v>#REF!</v>
      </c>
      <c r="F231" s="56" t="e">
        <f t="shared" si="569"/>
        <v>#REF!</v>
      </c>
      <c r="G231" s="56" t="e">
        <f t="shared" si="569"/>
        <v>#REF!</v>
      </c>
      <c r="H231" s="56" t="e">
        <f t="shared" si="569"/>
        <v>#REF!</v>
      </c>
      <c r="I231" s="56" t="e">
        <f t="shared" si="569"/>
        <v>#REF!</v>
      </c>
      <c r="J231" s="56" t="e">
        <f t="shared" si="569"/>
        <v>#REF!</v>
      </c>
      <c r="K231" s="56" t="e">
        <f t="shared" si="569"/>
        <v>#REF!</v>
      </c>
      <c r="L231" s="56" t="e">
        <f t="shared" si="569"/>
        <v>#REF!</v>
      </c>
      <c r="M231" s="56" t="e">
        <f t="shared" si="569"/>
        <v>#REF!</v>
      </c>
      <c r="N231" s="56" t="e">
        <f t="shared" si="569"/>
        <v>#REF!</v>
      </c>
      <c r="O231" s="56" t="e">
        <f t="shared" si="569"/>
        <v>#REF!</v>
      </c>
      <c r="P231" s="56" t="e">
        <f t="shared" si="569"/>
        <v>#REF!</v>
      </c>
      <c r="Q231" s="56" t="e">
        <f t="shared" si="569"/>
        <v>#REF!</v>
      </c>
      <c r="R231" s="56" t="e">
        <f t="shared" ref="R231:Y231" si="570">R224+R230</f>
        <v>#REF!</v>
      </c>
      <c r="S231" s="56" t="e">
        <f t="shared" si="570"/>
        <v>#REF!</v>
      </c>
      <c r="T231" s="56" t="e">
        <f t="shared" si="570"/>
        <v>#REF!</v>
      </c>
      <c r="U231" s="56" t="e">
        <f t="shared" si="570"/>
        <v>#REF!</v>
      </c>
      <c r="V231" s="56" t="e">
        <f t="shared" si="570"/>
        <v>#REF!</v>
      </c>
      <c r="W231" s="56" t="e">
        <f t="shared" si="570"/>
        <v>#REF!</v>
      </c>
      <c r="X231" s="56" t="e">
        <f t="shared" si="570"/>
        <v>#REF!</v>
      </c>
      <c r="Y231" s="56" t="e">
        <f t="shared" si="570"/>
        <v>#REF!</v>
      </c>
      <c r="Z231" s="102"/>
      <c r="AA231" s="102"/>
      <c r="AB231" s="102"/>
      <c r="AC231" s="102"/>
      <c r="AD231" s="102"/>
      <c r="AE231" s="102"/>
      <c r="AF231" s="102"/>
      <c r="AG231" s="102"/>
      <c r="AN231" s="70" t="e">
        <f t="shared" si="473"/>
        <v>#REF!</v>
      </c>
    </row>
    <row r="232" spans="1:41" ht="20.100000000000001" customHeight="1">
      <c r="B232" s="47"/>
      <c r="C232" s="48"/>
      <c r="D232" s="48"/>
      <c r="E232" s="49"/>
      <c r="F232" s="48"/>
      <c r="G232" s="50"/>
      <c r="H232" s="48"/>
      <c r="I232" s="48"/>
      <c r="J232" s="48"/>
      <c r="K232" s="48"/>
      <c r="L232" s="50"/>
      <c r="M232" s="50"/>
      <c r="N232" s="48"/>
      <c r="O232" s="48"/>
      <c r="P232" s="51"/>
      <c r="Q232" s="48"/>
      <c r="R232" s="48"/>
      <c r="S232" s="48"/>
      <c r="T232" s="48"/>
      <c r="U232" s="50"/>
      <c r="V232" s="48"/>
      <c r="W232" s="48"/>
      <c r="X232" s="50"/>
      <c r="Y232" s="50"/>
    </row>
    <row r="233" spans="1:41" ht="20.100000000000001" customHeight="1">
      <c r="P233" s="9"/>
    </row>
    <row r="234" spans="1:41" ht="20.100000000000001" customHeight="1">
      <c r="P234" s="9"/>
    </row>
    <row r="235" spans="1:41" ht="20.100000000000001" customHeight="1">
      <c r="P235" s="9"/>
    </row>
    <row r="236" spans="1:41" ht="20.100000000000001" customHeight="1">
      <c r="P236" s="9"/>
    </row>
    <row r="237" spans="1:41" ht="20.100000000000001" customHeight="1">
      <c r="P237" s="9"/>
    </row>
    <row r="238" spans="1:41" ht="20.100000000000001" customHeight="1">
      <c r="P238" s="9"/>
    </row>
    <row r="239" spans="1:41" ht="20.100000000000001" customHeight="1">
      <c r="P239" s="9"/>
    </row>
    <row r="240" spans="1:41" ht="20.100000000000001" customHeight="1">
      <c r="P240" s="9"/>
    </row>
    <row r="241" spans="16:27" ht="20.100000000000001" customHeight="1">
      <c r="P241" s="9"/>
    </row>
    <row r="242" spans="16:27" ht="20.100000000000001" customHeight="1">
      <c r="P242" s="9"/>
    </row>
    <row r="243" spans="16:27" ht="20.100000000000001" customHeight="1">
      <c r="P243" s="9"/>
      <c r="AA243" s="7">
        <f>515.46/7161*100</f>
        <v>7.1981566820276495</v>
      </c>
    </row>
    <row r="244" spans="16:27" ht="20.100000000000001" customHeight="1">
      <c r="P244" s="9"/>
    </row>
    <row r="245" spans="16:27" ht="20.100000000000001" customHeight="1">
      <c r="P245" s="9"/>
    </row>
    <row r="246" spans="16:27" ht="20.100000000000001" customHeight="1">
      <c r="P246" s="9"/>
    </row>
    <row r="247" spans="16:27" ht="20.100000000000001" customHeight="1">
      <c r="P247" s="9"/>
    </row>
    <row r="248" spans="16:27" ht="20.100000000000001" customHeight="1">
      <c r="P248" s="9"/>
    </row>
    <row r="249" spans="16:27" ht="20.100000000000001" customHeight="1">
      <c r="P249" s="9"/>
    </row>
    <row r="250" spans="16:27" ht="20.100000000000001" customHeight="1">
      <c r="P250" s="9"/>
    </row>
    <row r="251" spans="16:27" ht="20.100000000000001" customHeight="1">
      <c r="P251" s="9"/>
    </row>
    <row r="252" spans="16:27" ht="20.100000000000001" customHeight="1">
      <c r="P252" s="9"/>
    </row>
    <row r="253" spans="16:27" ht="20.100000000000001" customHeight="1">
      <c r="P253" s="9"/>
    </row>
    <row r="254" spans="16:27" ht="20.100000000000001" customHeight="1">
      <c r="P254" s="9"/>
    </row>
    <row r="255" spans="16:27" ht="20.100000000000001" customHeight="1">
      <c r="P255" s="9"/>
    </row>
    <row r="256" spans="16:27" ht="20.100000000000001" customHeight="1">
      <c r="P256" s="9"/>
    </row>
    <row r="257" spans="16:16" ht="20.100000000000001" customHeight="1">
      <c r="P257" s="9"/>
    </row>
    <row r="258" spans="16:16" ht="20.100000000000001" customHeight="1">
      <c r="P258" s="9"/>
    </row>
    <row r="259" spans="16:16" ht="20.100000000000001" customHeight="1">
      <c r="P259" s="9"/>
    </row>
    <row r="260" spans="16:16" ht="20.100000000000001" customHeight="1">
      <c r="P260" s="9"/>
    </row>
    <row r="261" spans="16:16" ht="20.100000000000001" customHeight="1">
      <c r="P261" s="9"/>
    </row>
    <row r="262" spans="16:16" ht="20.100000000000001" customHeight="1">
      <c r="P262" s="9"/>
    </row>
    <row r="263" spans="16:16" ht="20.100000000000001" customHeight="1">
      <c r="P263" s="9"/>
    </row>
    <row r="264" spans="16:16" ht="20.100000000000001" customHeight="1">
      <c r="P264" s="9"/>
    </row>
    <row r="265" spans="16:16" ht="20.100000000000001" customHeight="1">
      <c r="P265" s="9"/>
    </row>
    <row r="266" spans="16:16" ht="20.100000000000001" customHeight="1">
      <c r="P266" s="9"/>
    </row>
    <row r="267" spans="16:16" ht="20.100000000000001" customHeight="1">
      <c r="P267" s="9"/>
    </row>
    <row r="268" spans="16:16" ht="20.100000000000001" customHeight="1">
      <c r="P268" s="9"/>
    </row>
    <row r="269" spans="16:16" ht="20.100000000000001" customHeight="1">
      <c r="P269" s="9"/>
    </row>
    <row r="270" spans="16:16" ht="20.100000000000001" customHeight="1">
      <c r="P270" s="9"/>
    </row>
    <row r="271" spans="16:16" ht="20.100000000000001" customHeight="1">
      <c r="P271" s="9"/>
    </row>
    <row r="272" spans="16:16" ht="20.100000000000001" customHeight="1">
      <c r="P272" s="9"/>
    </row>
    <row r="273" spans="16:16" ht="20.100000000000001" customHeight="1">
      <c r="P273" s="9"/>
    </row>
    <row r="274" spans="16:16" ht="20.100000000000001" customHeight="1">
      <c r="P274" s="9"/>
    </row>
    <row r="275" spans="16:16" ht="20.100000000000001" customHeight="1">
      <c r="P275" s="9"/>
    </row>
    <row r="276" spans="16:16" ht="20.100000000000001" customHeight="1">
      <c r="P276" s="9"/>
    </row>
    <row r="277" spans="16:16" ht="20.100000000000001" customHeight="1">
      <c r="P277" s="9"/>
    </row>
    <row r="278" spans="16:16" ht="20.100000000000001" customHeight="1">
      <c r="P278" s="9"/>
    </row>
    <row r="279" spans="16:16" ht="20.100000000000001" customHeight="1">
      <c r="P279" s="9"/>
    </row>
    <row r="280" spans="16:16" ht="20.100000000000001" customHeight="1">
      <c r="P280" s="9"/>
    </row>
    <row r="281" spans="16:16" ht="20.100000000000001" customHeight="1">
      <c r="P281" s="9"/>
    </row>
    <row r="282" spans="16:16" ht="20.100000000000001" customHeight="1">
      <c r="P282" s="9"/>
    </row>
    <row r="283" spans="16:16" ht="20.100000000000001" customHeight="1">
      <c r="P283" s="9"/>
    </row>
    <row r="284" spans="16:16" ht="20.100000000000001" customHeight="1">
      <c r="P284" s="9"/>
    </row>
    <row r="285" spans="16:16" ht="20.100000000000001" customHeight="1">
      <c r="P285" s="9"/>
    </row>
    <row r="286" spans="16:16" ht="20.100000000000001" customHeight="1">
      <c r="P286" s="9"/>
    </row>
    <row r="287" spans="16:16" ht="20.100000000000001" customHeight="1">
      <c r="P287" s="9"/>
    </row>
    <row r="288" spans="16:16" ht="20.100000000000001" customHeight="1">
      <c r="P288" s="9"/>
    </row>
    <row r="289" spans="16:16" ht="20.100000000000001" customHeight="1">
      <c r="P289" s="9"/>
    </row>
    <row r="290" spans="16:16" ht="20.100000000000001" customHeight="1">
      <c r="P290" s="9"/>
    </row>
    <row r="291" spans="16:16" ht="20.100000000000001" customHeight="1">
      <c r="P291" s="9"/>
    </row>
    <row r="292" spans="16:16" ht="20.100000000000001" customHeight="1">
      <c r="P292" s="9"/>
    </row>
    <row r="293" spans="16:16" ht="20.100000000000001" customHeight="1">
      <c r="P293" s="9"/>
    </row>
    <row r="294" spans="16:16" ht="20.100000000000001" customHeight="1">
      <c r="P294" s="9"/>
    </row>
    <row r="295" spans="16:16" ht="20.100000000000001" customHeight="1">
      <c r="P295" s="9"/>
    </row>
    <row r="296" spans="16:16" ht="20.100000000000001" customHeight="1">
      <c r="P296" s="9"/>
    </row>
    <row r="297" spans="16:16" ht="20.100000000000001" customHeight="1">
      <c r="P297" s="9"/>
    </row>
    <row r="298" spans="16:16" ht="20.100000000000001" customHeight="1">
      <c r="P298" s="9"/>
    </row>
    <row r="299" spans="16:16" ht="20.100000000000001" customHeight="1">
      <c r="P299" s="9"/>
    </row>
    <row r="300" spans="16:16" ht="20.100000000000001" customHeight="1">
      <c r="P300" s="9"/>
    </row>
    <row r="301" spans="16:16" ht="20.100000000000001" customHeight="1">
      <c r="P301" s="9"/>
    </row>
    <row r="302" spans="16:16" ht="20.100000000000001" customHeight="1">
      <c r="P302" s="9"/>
    </row>
    <row r="303" spans="16:16" ht="20.100000000000001" customHeight="1">
      <c r="P303" s="9"/>
    </row>
    <row r="304" spans="16:16" ht="20.100000000000001" customHeight="1">
      <c r="P304" s="9"/>
    </row>
    <row r="305" spans="16:16" ht="20.100000000000001" customHeight="1">
      <c r="P305" s="9"/>
    </row>
    <row r="306" spans="16:16" ht="20.100000000000001" customHeight="1">
      <c r="P306" s="9"/>
    </row>
    <row r="307" spans="16:16" ht="20.100000000000001" customHeight="1">
      <c r="P307" s="9"/>
    </row>
    <row r="308" spans="16:16" ht="20.100000000000001" customHeight="1">
      <c r="P308" s="9"/>
    </row>
    <row r="309" spans="16:16" ht="20.100000000000001" customHeight="1">
      <c r="P309" s="9"/>
    </row>
    <row r="310" spans="16:16" ht="20.100000000000001" customHeight="1">
      <c r="P310" s="9"/>
    </row>
    <row r="311" spans="16:16" ht="20.100000000000001" customHeight="1">
      <c r="P311" s="9"/>
    </row>
    <row r="312" spans="16:16" ht="20.100000000000001" customHeight="1">
      <c r="P312" s="9"/>
    </row>
    <row r="313" spans="16:16" ht="20.100000000000001" customHeight="1">
      <c r="P313" s="9"/>
    </row>
    <row r="314" spans="16:16" ht="20.100000000000001" customHeight="1">
      <c r="P314" s="9"/>
    </row>
    <row r="315" spans="16:16" ht="20.100000000000001" customHeight="1">
      <c r="P315" s="9"/>
    </row>
    <row r="316" spans="16:16" ht="20.100000000000001" customHeight="1">
      <c r="P316" s="9"/>
    </row>
    <row r="317" spans="16:16" ht="20.100000000000001" customHeight="1">
      <c r="P317" s="9"/>
    </row>
    <row r="318" spans="16:16" ht="20.100000000000001" customHeight="1">
      <c r="P318" s="9"/>
    </row>
    <row r="319" spans="16:16" ht="20.100000000000001" customHeight="1">
      <c r="P319" s="9"/>
    </row>
    <row r="320" spans="16:16" ht="20.100000000000001" customHeight="1">
      <c r="P320" s="9"/>
    </row>
    <row r="321" spans="16:16" ht="20.100000000000001" customHeight="1">
      <c r="P321" s="9"/>
    </row>
    <row r="322" spans="16:16" ht="20.100000000000001" customHeight="1">
      <c r="P322" s="9"/>
    </row>
    <row r="323" spans="16:16" ht="20.100000000000001" customHeight="1">
      <c r="P323" s="9"/>
    </row>
    <row r="324" spans="16:16" ht="20.100000000000001" customHeight="1">
      <c r="P324" s="9"/>
    </row>
    <row r="325" spans="16:16" ht="20.100000000000001" customHeight="1">
      <c r="P325" s="9"/>
    </row>
    <row r="326" spans="16:16" ht="20.100000000000001" customHeight="1">
      <c r="P326" s="9"/>
    </row>
    <row r="327" spans="16:16" ht="20.100000000000001" customHeight="1">
      <c r="P327" s="9"/>
    </row>
    <row r="328" spans="16:16" ht="20.100000000000001" customHeight="1">
      <c r="P328" s="9"/>
    </row>
    <row r="329" spans="16:16" ht="20.100000000000001" customHeight="1">
      <c r="P329" s="9"/>
    </row>
    <row r="330" spans="16:16" ht="20.100000000000001" customHeight="1">
      <c r="P330" s="9"/>
    </row>
    <row r="331" spans="16:16" ht="20.100000000000001" customHeight="1">
      <c r="P331" s="9"/>
    </row>
    <row r="332" spans="16:16" ht="20.100000000000001" customHeight="1">
      <c r="P332" s="9"/>
    </row>
    <row r="333" spans="16:16" ht="20.100000000000001" customHeight="1">
      <c r="P333" s="9"/>
    </row>
    <row r="334" spans="16:16" ht="20.100000000000001" customHeight="1">
      <c r="P334" s="9"/>
    </row>
    <row r="335" spans="16:16" ht="20.100000000000001" customHeight="1">
      <c r="P335" s="9"/>
    </row>
    <row r="336" spans="16:16" ht="20.100000000000001" customHeight="1">
      <c r="P336" s="9"/>
    </row>
    <row r="337" spans="16:16" ht="20.100000000000001" customHeight="1">
      <c r="P337" s="9"/>
    </row>
    <row r="338" spans="16:16" ht="20.100000000000001" customHeight="1">
      <c r="P338" s="9"/>
    </row>
    <row r="339" spans="16:16" ht="20.100000000000001" customHeight="1">
      <c r="P339" s="9"/>
    </row>
    <row r="340" spans="16:16" ht="20.100000000000001" customHeight="1">
      <c r="P340" s="9"/>
    </row>
    <row r="341" spans="16:16" ht="20.100000000000001" customHeight="1">
      <c r="P341" s="9"/>
    </row>
    <row r="342" spans="16:16" ht="20.100000000000001" customHeight="1">
      <c r="P342" s="9"/>
    </row>
    <row r="343" spans="16:16" ht="20.100000000000001" customHeight="1">
      <c r="P343" s="9"/>
    </row>
    <row r="344" spans="16:16" ht="20.100000000000001" customHeight="1">
      <c r="P344" s="9"/>
    </row>
    <row r="345" spans="16:16" ht="20.100000000000001" customHeight="1">
      <c r="P345" s="9"/>
    </row>
    <row r="346" spans="16:16" ht="20.100000000000001" customHeight="1">
      <c r="P346" s="9"/>
    </row>
    <row r="347" spans="16:16" ht="20.100000000000001" customHeight="1">
      <c r="P347" s="9"/>
    </row>
    <row r="348" spans="16:16" ht="20.100000000000001" customHeight="1">
      <c r="P348" s="9"/>
    </row>
    <row r="349" spans="16:16" ht="20.100000000000001" customHeight="1">
      <c r="P349" s="9"/>
    </row>
    <row r="350" spans="16:16" ht="20.100000000000001" customHeight="1">
      <c r="P350" s="9"/>
    </row>
    <row r="351" spans="16:16" ht="20.100000000000001" customHeight="1">
      <c r="P351" s="9"/>
    </row>
    <row r="352" spans="16:16" ht="20.100000000000001" customHeight="1">
      <c r="P352" s="9"/>
    </row>
    <row r="353" spans="16:16" ht="20.100000000000001" customHeight="1">
      <c r="P353" s="9"/>
    </row>
    <row r="354" spans="16:16" ht="20.100000000000001" customHeight="1">
      <c r="P354" s="9"/>
    </row>
    <row r="355" spans="16:16" ht="20.100000000000001" customHeight="1">
      <c r="P355" s="9"/>
    </row>
    <row r="356" spans="16:16" ht="20.100000000000001" customHeight="1">
      <c r="P356" s="9"/>
    </row>
    <row r="357" spans="16:16" ht="20.100000000000001" customHeight="1">
      <c r="P357" s="9"/>
    </row>
    <row r="358" spans="16:16" ht="20.100000000000001" customHeight="1">
      <c r="P358" s="9"/>
    </row>
    <row r="359" spans="16:16" ht="20.100000000000001" customHeight="1">
      <c r="P359" s="9"/>
    </row>
    <row r="360" spans="16:16" ht="20.100000000000001" customHeight="1">
      <c r="P360" s="9"/>
    </row>
    <row r="361" spans="16:16" ht="20.100000000000001" customHeight="1">
      <c r="P361" s="9"/>
    </row>
    <row r="362" spans="16:16" ht="20.100000000000001" customHeight="1">
      <c r="P362" s="9"/>
    </row>
    <row r="363" spans="16:16" ht="20.100000000000001" customHeight="1">
      <c r="P363" s="9"/>
    </row>
    <row r="364" spans="16:16" ht="20.100000000000001" customHeight="1">
      <c r="P364" s="9"/>
    </row>
    <row r="365" spans="16:16" ht="20.100000000000001" customHeight="1">
      <c r="P365" s="9"/>
    </row>
    <row r="366" spans="16:16" ht="20.100000000000001" customHeight="1">
      <c r="P366" s="9"/>
    </row>
    <row r="367" spans="16:16" ht="20.100000000000001" customHeight="1">
      <c r="P367" s="9"/>
    </row>
    <row r="368" spans="16:16" ht="20.100000000000001" customHeight="1">
      <c r="P368" s="9"/>
    </row>
    <row r="369" spans="16:16" ht="20.100000000000001" customHeight="1">
      <c r="P369" s="9"/>
    </row>
    <row r="370" spans="16:16" ht="20.100000000000001" customHeight="1">
      <c r="P370" s="9"/>
    </row>
    <row r="371" spans="16:16" ht="20.100000000000001" customHeight="1">
      <c r="P371" s="9"/>
    </row>
    <row r="372" spans="16:16" ht="20.100000000000001" customHeight="1">
      <c r="P372" s="9"/>
    </row>
    <row r="373" spans="16:16" ht="20.100000000000001" customHeight="1">
      <c r="P373" s="9"/>
    </row>
    <row r="374" spans="16:16" ht="20.100000000000001" customHeight="1">
      <c r="P374" s="9"/>
    </row>
    <row r="375" spans="16:16" ht="20.100000000000001" customHeight="1">
      <c r="P375" s="9"/>
    </row>
    <row r="376" spans="16:16" ht="20.100000000000001" customHeight="1">
      <c r="P376" s="9"/>
    </row>
    <row r="377" spans="16:16" ht="20.100000000000001" customHeight="1">
      <c r="P377" s="9"/>
    </row>
    <row r="378" spans="16:16" ht="20.100000000000001" customHeight="1">
      <c r="P378" s="9"/>
    </row>
    <row r="379" spans="16:16" ht="20.100000000000001" customHeight="1">
      <c r="P379" s="9"/>
    </row>
    <row r="380" spans="16:16" ht="20.100000000000001" customHeight="1">
      <c r="P380" s="9"/>
    </row>
    <row r="381" spans="16:16" ht="20.100000000000001" customHeight="1">
      <c r="P381" s="9"/>
    </row>
    <row r="382" spans="16:16" ht="20.100000000000001" customHeight="1">
      <c r="P382" s="9"/>
    </row>
    <row r="383" spans="16:16" ht="20.100000000000001" customHeight="1">
      <c r="P383" s="9"/>
    </row>
    <row r="384" spans="16:16" ht="20.100000000000001" customHeight="1">
      <c r="P384" s="9"/>
    </row>
    <row r="385" spans="16:16" ht="20.100000000000001" customHeight="1">
      <c r="P385" s="9"/>
    </row>
    <row r="386" spans="16:16" ht="20.100000000000001" customHeight="1">
      <c r="P386" s="9"/>
    </row>
    <row r="387" spans="16:16" ht="20.100000000000001" customHeight="1">
      <c r="P387" s="9"/>
    </row>
    <row r="388" spans="16:16" ht="20.100000000000001" customHeight="1">
      <c r="P388" s="9"/>
    </row>
    <row r="389" spans="16:16" ht="20.100000000000001" customHeight="1">
      <c r="P389" s="9"/>
    </row>
    <row r="390" spans="16:16" ht="20.100000000000001" customHeight="1">
      <c r="P390" s="9"/>
    </row>
    <row r="391" spans="16:16" ht="20.100000000000001" customHeight="1">
      <c r="P391" s="9"/>
    </row>
    <row r="392" spans="16:16" ht="20.100000000000001" customHeight="1">
      <c r="P392" s="9"/>
    </row>
    <row r="393" spans="16:16" ht="20.100000000000001" customHeight="1">
      <c r="P393" s="9"/>
    </row>
    <row r="394" spans="16:16" ht="20.100000000000001" customHeight="1">
      <c r="P394" s="9"/>
    </row>
    <row r="395" spans="16:16" ht="20.100000000000001" customHeight="1">
      <c r="P395" s="9"/>
    </row>
    <row r="396" spans="16:16" ht="20.100000000000001" customHeight="1">
      <c r="P396" s="9"/>
    </row>
    <row r="397" spans="16:16" ht="20.100000000000001" customHeight="1">
      <c r="P397" s="9"/>
    </row>
    <row r="398" spans="16:16" ht="20.100000000000001" customHeight="1">
      <c r="P398" s="9"/>
    </row>
    <row r="399" spans="16:16" ht="20.100000000000001" customHeight="1">
      <c r="P399" s="9"/>
    </row>
    <row r="400" spans="16:16" ht="20.100000000000001" customHeight="1">
      <c r="P400" s="9"/>
    </row>
    <row r="401" spans="16:16" ht="20.100000000000001" customHeight="1">
      <c r="P401" s="9"/>
    </row>
    <row r="402" spans="16:16" ht="20.100000000000001" customHeight="1">
      <c r="P402" s="9"/>
    </row>
    <row r="403" spans="16:16" ht="20.100000000000001" customHeight="1">
      <c r="P403" s="9"/>
    </row>
    <row r="404" spans="16:16" ht="20.100000000000001" customHeight="1">
      <c r="P404" s="9"/>
    </row>
    <row r="405" spans="16:16" ht="20.100000000000001" customHeight="1">
      <c r="P405" s="9"/>
    </row>
    <row r="406" spans="16:16" ht="20.100000000000001" customHeight="1">
      <c r="P406" s="9"/>
    </row>
    <row r="407" spans="16:16" ht="20.100000000000001" customHeight="1">
      <c r="P407" s="9"/>
    </row>
    <row r="408" spans="16:16" ht="20.100000000000001" customHeight="1">
      <c r="P408" s="9"/>
    </row>
    <row r="409" spans="16:16" ht="20.100000000000001" customHeight="1">
      <c r="P409" s="9"/>
    </row>
    <row r="410" spans="16:16" ht="20.100000000000001" customHeight="1">
      <c r="P410" s="9"/>
    </row>
    <row r="411" spans="16:16" ht="20.100000000000001" customHeight="1">
      <c r="P411" s="9"/>
    </row>
    <row r="412" spans="16:16" ht="20.100000000000001" customHeight="1">
      <c r="P412" s="9"/>
    </row>
    <row r="413" spans="16:16" ht="20.100000000000001" customHeight="1">
      <c r="P413" s="9"/>
    </row>
    <row r="414" spans="16:16" ht="20.100000000000001" customHeight="1">
      <c r="P414" s="9"/>
    </row>
    <row r="415" spans="16:16" ht="20.100000000000001" customHeight="1">
      <c r="P415" s="9"/>
    </row>
    <row r="416" spans="16:16" ht="20.100000000000001" customHeight="1">
      <c r="P416" s="9"/>
    </row>
    <row r="417" spans="16:16" ht="20.100000000000001" customHeight="1">
      <c r="P417" s="9"/>
    </row>
    <row r="418" spans="16:16" ht="20.100000000000001" customHeight="1">
      <c r="P418" s="9"/>
    </row>
    <row r="419" spans="16:16" ht="20.100000000000001" customHeight="1">
      <c r="P419" s="9"/>
    </row>
    <row r="420" spans="16:16" ht="20.100000000000001" customHeight="1">
      <c r="P420" s="9"/>
    </row>
    <row r="421" spans="16:16" ht="20.100000000000001" customHeight="1">
      <c r="P421" s="9"/>
    </row>
    <row r="422" spans="16:16" ht="20.100000000000001" customHeight="1">
      <c r="P422" s="9"/>
    </row>
    <row r="423" spans="16:16" ht="20.100000000000001" customHeight="1">
      <c r="P423" s="9"/>
    </row>
    <row r="424" spans="16:16" ht="20.100000000000001" customHeight="1">
      <c r="P424" s="9"/>
    </row>
    <row r="425" spans="16:16" ht="20.100000000000001" customHeight="1">
      <c r="P425" s="9"/>
    </row>
    <row r="426" spans="16:16" ht="20.100000000000001" customHeight="1">
      <c r="P426" s="9"/>
    </row>
    <row r="427" spans="16:16" ht="20.100000000000001" customHeight="1">
      <c r="P427" s="9"/>
    </row>
    <row r="428" spans="16:16" ht="20.100000000000001" customHeight="1">
      <c r="P428" s="9"/>
    </row>
    <row r="429" spans="16:16" ht="20.100000000000001" customHeight="1">
      <c r="P429" s="9"/>
    </row>
    <row r="430" spans="16:16" ht="20.100000000000001" customHeight="1">
      <c r="P430" s="9"/>
    </row>
    <row r="431" spans="16:16" ht="20.100000000000001" customHeight="1">
      <c r="P431" s="9"/>
    </row>
    <row r="432" spans="16:16" ht="20.100000000000001" customHeight="1">
      <c r="P432" s="9"/>
    </row>
    <row r="433" spans="16:16" ht="20.100000000000001" customHeight="1">
      <c r="P433" s="9"/>
    </row>
    <row r="434" spans="16:16" ht="20.100000000000001" customHeight="1">
      <c r="P434" s="9"/>
    </row>
    <row r="435" spans="16:16" ht="20.100000000000001" customHeight="1">
      <c r="P435" s="9"/>
    </row>
    <row r="436" spans="16:16" ht="20.100000000000001" customHeight="1">
      <c r="P436" s="9"/>
    </row>
    <row r="437" spans="16:16" ht="20.100000000000001" customHeight="1">
      <c r="P437" s="9"/>
    </row>
    <row r="438" spans="16:16" ht="20.100000000000001" customHeight="1">
      <c r="P438" s="9"/>
    </row>
    <row r="439" spans="16:16" ht="20.100000000000001" customHeight="1">
      <c r="P439" s="9"/>
    </row>
    <row r="440" spans="16:16" ht="20.100000000000001" customHeight="1">
      <c r="P440" s="9"/>
    </row>
    <row r="441" spans="16:16" ht="20.100000000000001" customHeight="1">
      <c r="P441" s="9"/>
    </row>
    <row r="442" spans="16:16" ht="20.100000000000001" customHeight="1">
      <c r="P442" s="9"/>
    </row>
    <row r="443" spans="16:16" ht="20.100000000000001" customHeight="1">
      <c r="P443" s="9"/>
    </row>
    <row r="444" spans="16:16" ht="20.100000000000001" customHeight="1">
      <c r="P444" s="9"/>
    </row>
    <row r="445" spans="16:16" ht="20.100000000000001" customHeight="1">
      <c r="P445" s="9"/>
    </row>
    <row r="446" spans="16:16" ht="20.100000000000001" customHeight="1">
      <c r="P446" s="9"/>
    </row>
    <row r="447" spans="16:16" ht="20.100000000000001" customHeight="1">
      <c r="P447" s="9"/>
    </row>
    <row r="448" spans="16:16" ht="20.100000000000001" customHeight="1">
      <c r="P448" s="9"/>
    </row>
    <row r="449" spans="16:16" ht="20.100000000000001" customHeight="1">
      <c r="P449" s="9"/>
    </row>
    <row r="450" spans="16:16" ht="20.100000000000001" customHeight="1">
      <c r="P450" s="9"/>
    </row>
    <row r="451" spans="16:16" ht="20.100000000000001" customHeight="1">
      <c r="P451" s="9"/>
    </row>
    <row r="452" spans="16:16" ht="20.100000000000001" customHeight="1">
      <c r="P452" s="9"/>
    </row>
    <row r="453" spans="16:16" ht="20.100000000000001" customHeight="1">
      <c r="P453" s="9"/>
    </row>
    <row r="454" spans="16:16" ht="20.100000000000001" customHeight="1">
      <c r="P454" s="9"/>
    </row>
    <row r="455" spans="16:16" ht="20.100000000000001" customHeight="1">
      <c r="P455" s="9"/>
    </row>
    <row r="456" spans="16:16" ht="20.100000000000001" customHeight="1">
      <c r="P456" s="9"/>
    </row>
    <row r="457" spans="16:16" ht="20.100000000000001" customHeight="1">
      <c r="P457" s="9"/>
    </row>
    <row r="458" spans="16:16" ht="20.100000000000001" customHeight="1">
      <c r="P458" s="9"/>
    </row>
    <row r="459" spans="16:16" ht="20.100000000000001" customHeight="1">
      <c r="P459" s="9"/>
    </row>
    <row r="460" spans="16:16" ht="20.100000000000001" customHeight="1">
      <c r="P460" s="9"/>
    </row>
    <row r="461" spans="16:16" ht="20.100000000000001" customHeight="1">
      <c r="P461" s="9"/>
    </row>
    <row r="462" spans="16:16" ht="20.100000000000001" customHeight="1">
      <c r="P462" s="9"/>
    </row>
    <row r="463" spans="16:16" ht="20.100000000000001" customHeight="1">
      <c r="P463" s="9"/>
    </row>
    <row r="464" spans="16:16" ht="20.100000000000001" customHeight="1">
      <c r="P464" s="9"/>
    </row>
    <row r="465" spans="16:16" ht="20.100000000000001" customHeight="1">
      <c r="P465" s="9"/>
    </row>
    <row r="466" spans="16:16" ht="20.100000000000001" customHeight="1">
      <c r="P466" s="9"/>
    </row>
    <row r="467" spans="16:16" ht="20.100000000000001" customHeight="1">
      <c r="P467" s="9"/>
    </row>
    <row r="468" spans="16:16" ht="20.100000000000001" customHeight="1">
      <c r="P468" s="9"/>
    </row>
    <row r="469" spans="16:16" ht="20.100000000000001" customHeight="1">
      <c r="P469" s="9"/>
    </row>
    <row r="470" spans="16:16" ht="20.100000000000001" customHeight="1">
      <c r="P470" s="9"/>
    </row>
    <row r="471" spans="16:16" ht="20.100000000000001" customHeight="1">
      <c r="P471" s="9"/>
    </row>
    <row r="472" spans="16:16" ht="20.100000000000001" customHeight="1">
      <c r="P472" s="9"/>
    </row>
    <row r="473" spans="16:16" ht="20.100000000000001" customHeight="1">
      <c r="P473" s="9"/>
    </row>
    <row r="474" spans="16:16" ht="20.100000000000001" customHeight="1">
      <c r="P474" s="9"/>
    </row>
    <row r="475" spans="16:16" ht="20.100000000000001" customHeight="1">
      <c r="P475" s="9"/>
    </row>
    <row r="476" spans="16:16" ht="20.100000000000001" customHeight="1">
      <c r="P476" s="9"/>
    </row>
    <row r="477" spans="16:16" ht="20.100000000000001" customHeight="1">
      <c r="P477" s="9"/>
    </row>
    <row r="478" spans="16:16" ht="20.100000000000001" customHeight="1">
      <c r="P478" s="9"/>
    </row>
    <row r="479" spans="16:16" ht="20.100000000000001" customHeight="1">
      <c r="P479" s="9"/>
    </row>
    <row r="480" spans="16:16" ht="20.100000000000001" customHeight="1">
      <c r="P480" s="9"/>
    </row>
    <row r="481" spans="16:16" ht="20.100000000000001" customHeight="1">
      <c r="P481" s="9"/>
    </row>
    <row r="482" spans="16:16" ht="20.100000000000001" customHeight="1">
      <c r="P482" s="9"/>
    </row>
    <row r="483" spans="16:16" ht="20.100000000000001" customHeight="1">
      <c r="P483" s="9"/>
    </row>
    <row r="484" spans="16:16" ht="20.100000000000001" customHeight="1">
      <c r="P484" s="9"/>
    </row>
    <row r="485" spans="16:16" ht="20.100000000000001" customHeight="1">
      <c r="P485" s="9"/>
    </row>
    <row r="486" spans="16:16" ht="20.100000000000001" customHeight="1">
      <c r="P486" s="9"/>
    </row>
    <row r="487" spans="16:16" ht="20.100000000000001" customHeight="1">
      <c r="P487" s="9"/>
    </row>
    <row r="488" spans="16:16" ht="20.100000000000001" customHeight="1">
      <c r="P488" s="9"/>
    </row>
    <row r="489" spans="16:16" ht="20.100000000000001" customHeight="1">
      <c r="P489" s="9"/>
    </row>
    <row r="490" spans="16:16" ht="20.100000000000001" customHeight="1">
      <c r="P490" s="9"/>
    </row>
    <row r="491" spans="16:16" ht="20.100000000000001" customHeight="1">
      <c r="P491" s="9"/>
    </row>
    <row r="492" spans="16:16" ht="20.100000000000001" customHeight="1">
      <c r="P492" s="9"/>
    </row>
    <row r="493" spans="16:16" ht="20.100000000000001" customHeight="1">
      <c r="P493" s="9"/>
    </row>
    <row r="494" spans="16:16" ht="20.100000000000001" customHeight="1">
      <c r="P494" s="9"/>
    </row>
    <row r="495" spans="16:16" ht="20.100000000000001" customHeight="1">
      <c r="P495" s="9"/>
    </row>
    <row r="496" spans="16:16" ht="20.100000000000001" customHeight="1">
      <c r="P496" s="9"/>
    </row>
    <row r="497" spans="16:16" ht="20.100000000000001" customHeight="1">
      <c r="P497" s="9"/>
    </row>
    <row r="498" spans="16:16" ht="20.100000000000001" customHeight="1">
      <c r="P498" s="9"/>
    </row>
    <row r="499" spans="16:16" ht="20.100000000000001" customHeight="1">
      <c r="P499" s="9"/>
    </row>
    <row r="500" spans="16:16" ht="20.100000000000001" customHeight="1">
      <c r="P500" s="9"/>
    </row>
    <row r="501" spans="16:16" ht="20.100000000000001" customHeight="1">
      <c r="P501" s="9"/>
    </row>
    <row r="502" spans="16:16" ht="20.100000000000001" customHeight="1">
      <c r="P502" s="9"/>
    </row>
    <row r="503" spans="16:16" ht="20.100000000000001" customHeight="1">
      <c r="P503" s="9"/>
    </row>
    <row r="504" spans="16:16" ht="20.100000000000001" customHeight="1">
      <c r="P504" s="9"/>
    </row>
    <row r="505" spans="16:16" ht="20.100000000000001" customHeight="1">
      <c r="P505" s="9"/>
    </row>
    <row r="506" spans="16:16" ht="20.100000000000001" customHeight="1">
      <c r="P506" s="9"/>
    </row>
    <row r="507" spans="16:16" ht="20.100000000000001" customHeight="1">
      <c r="P507" s="9"/>
    </row>
    <row r="508" spans="16:16" ht="20.100000000000001" customHeight="1">
      <c r="P508" s="9"/>
    </row>
    <row r="509" spans="16:16" ht="20.100000000000001" customHeight="1">
      <c r="P509" s="9"/>
    </row>
    <row r="510" spans="16:16" ht="20.100000000000001" customHeight="1">
      <c r="P510" s="9"/>
    </row>
    <row r="511" spans="16:16" ht="20.100000000000001" customHeight="1">
      <c r="P511" s="9"/>
    </row>
    <row r="512" spans="16:16" ht="20.100000000000001" customHeight="1">
      <c r="P512" s="9"/>
    </row>
    <row r="513" spans="16:16" ht="20.100000000000001" customHeight="1">
      <c r="P513" s="9"/>
    </row>
    <row r="514" spans="16:16" ht="20.100000000000001" customHeight="1">
      <c r="P514" s="9"/>
    </row>
    <row r="515" spans="16:16" ht="20.100000000000001" customHeight="1">
      <c r="P515" s="9"/>
    </row>
    <row r="516" spans="16:16" ht="20.100000000000001" customHeight="1">
      <c r="P516" s="9"/>
    </row>
    <row r="517" spans="16:16" ht="20.100000000000001" customHeight="1">
      <c r="P517" s="9"/>
    </row>
    <row r="518" spans="16:16" ht="20.100000000000001" customHeight="1">
      <c r="P518" s="9"/>
    </row>
    <row r="519" spans="16:16" ht="20.100000000000001" customHeight="1">
      <c r="P519" s="9"/>
    </row>
    <row r="520" spans="16:16" ht="20.100000000000001" customHeight="1">
      <c r="P520" s="9"/>
    </row>
    <row r="521" spans="16:16" ht="20.100000000000001" customHeight="1">
      <c r="P521" s="9"/>
    </row>
    <row r="522" spans="16:16" ht="20.100000000000001" customHeight="1">
      <c r="P522" s="9"/>
    </row>
    <row r="523" spans="16:16" ht="20.100000000000001" customHeight="1">
      <c r="P523" s="9"/>
    </row>
    <row r="524" spans="16:16" ht="20.100000000000001" customHeight="1">
      <c r="P524" s="9"/>
    </row>
    <row r="525" spans="16:16" ht="20.100000000000001" customHeight="1">
      <c r="P525" s="9"/>
    </row>
    <row r="526" spans="16:16" ht="20.100000000000001" customHeight="1">
      <c r="P526" s="9"/>
    </row>
    <row r="527" spans="16:16" ht="20.100000000000001" customHeight="1">
      <c r="P527" s="9"/>
    </row>
    <row r="528" spans="16:16" ht="20.100000000000001" customHeight="1">
      <c r="P528" s="9"/>
    </row>
    <row r="529" spans="16:16" ht="20.100000000000001" customHeight="1">
      <c r="P529" s="9"/>
    </row>
    <row r="530" spans="16:16" ht="20.100000000000001" customHeight="1">
      <c r="P530" s="9"/>
    </row>
    <row r="531" spans="16:16" ht="20.100000000000001" customHeight="1">
      <c r="P531" s="9"/>
    </row>
    <row r="532" spans="16:16" ht="20.100000000000001" customHeight="1">
      <c r="P532" s="9"/>
    </row>
    <row r="533" spans="16:16" ht="20.100000000000001" customHeight="1">
      <c r="P533" s="9"/>
    </row>
    <row r="534" spans="16:16" ht="20.100000000000001" customHeight="1">
      <c r="P534" s="9"/>
    </row>
    <row r="535" spans="16:16" ht="20.100000000000001" customHeight="1">
      <c r="P535" s="9"/>
    </row>
    <row r="536" spans="16:16" ht="20.100000000000001" customHeight="1">
      <c r="P536" s="9"/>
    </row>
    <row r="537" spans="16:16" ht="20.100000000000001" customHeight="1">
      <c r="P537" s="9"/>
    </row>
    <row r="538" spans="16:16" ht="20.100000000000001" customHeight="1">
      <c r="P538" s="9"/>
    </row>
    <row r="539" spans="16:16" ht="20.100000000000001" customHeight="1">
      <c r="P539" s="9"/>
    </row>
    <row r="540" spans="16:16" ht="20.100000000000001" customHeight="1">
      <c r="P540" s="9"/>
    </row>
    <row r="541" spans="16:16" ht="20.100000000000001" customHeight="1">
      <c r="P541" s="9"/>
    </row>
    <row r="542" spans="16:16" ht="20.100000000000001" customHeight="1">
      <c r="P542" s="9"/>
    </row>
    <row r="543" spans="16:16" ht="20.100000000000001" customHeight="1">
      <c r="P543" s="9"/>
    </row>
    <row r="544" spans="16:16" ht="20.100000000000001" customHeight="1">
      <c r="P544" s="9"/>
    </row>
    <row r="545" spans="16:16" ht="20.100000000000001" customHeight="1">
      <c r="P545" s="9"/>
    </row>
    <row r="546" spans="16:16" ht="20.100000000000001" customHeight="1">
      <c r="P546" s="9"/>
    </row>
    <row r="547" spans="16:16" ht="20.100000000000001" customHeight="1">
      <c r="P547" s="9"/>
    </row>
    <row r="548" spans="16:16" ht="20.100000000000001" customHeight="1">
      <c r="P548" s="9"/>
    </row>
    <row r="549" spans="16:16" ht="20.100000000000001" customHeight="1">
      <c r="P549" s="9"/>
    </row>
    <row r="550" spans="16:16" ht="20.100000000000001" customHeight="1">
      <c r="P550" s="9"/>
    </row>
    <row r="551" spans="16:16" ht="20.100000000000001" customHeight="1">
      <c r="P551" s="9"/>
    </row>
    <row r="552" spans="16:16" ht="20.100000000000001" customHeight="1">
      <c r="P552" s="9"/>
    </row>
    <row r="553" spans="16:16" ht="20.100000000000001" customHeight="1">
      <c r="P553" s="9"/>
    </row>
    <row r="554" spans="16:16" ht="20.100000000000001" customHeight="1">
      <c r="P554" s="9"/>
    </row>
    <row r="555" spans="16:16" ht="20.100000000000001" customHeight="1">
      <c r="P555" s="9"/>
    </row>
    <row r="556" spans="16:16" ht="20.100000000000001" customHeight="1">
      <c r="P556" s="9"/>
    </row>
    <row r="557" spans="16:16" ht="20.100000000000001" customHeight="1">
      <c r="P557" s="9"/>
    </row>
    <row r="558" spans="16:16" ht="20.100000000000001" customHeight="1">
      <c r="P558" s="9"/>
    </row>
    <row r="559" spans="16:16" ht="20.100000000000001" customHeight="1">
      <c r="P559" s="9"/>
    </row>
    <row r="560" spans="16:16" ht="20.100000000000001" customHeight="1">
      <c r="P560" s="9"/>
    </row>
    <row r="561" spans="16:16" ht="20.100000000000001" customHeight="1">
      <c r="P561" s="9"/>
    </row>
    <row r="562" spans="16:16" ht="20.100000000000001" customHeight="1">
      <c r="P562" s="9"/>
    </row>
    <row r="563" spans="16:16" ht="20.100000000000001" customHeight="1">
      <c r="P563" s="9"/>
    </row>
    <row r="564" spans="16:16" ht="20.100000000000001" customHeight="1">
      <c r="P564" s="9"/>
    </row>
    <row r="565" spans="16:16" ht="20.100000000000001" customHeight="1">
      <c r="P565" s="9"/>
    </row>
    <row r="566" spans="16:16" ht="20.100000000000001" customHeight="1">
      <c r="P566" s="9"/>
    </row>
    <row r="567" spans="16:16" ht="20.100000000000001" customHeight="1">
      <c r="P567" s="9"/>
    </row>
    <row r="568" spans="16:16" ht="20.100000000000001" customHeight="1">
      <c r="P568" s="9"/>
    </row>
    <row r="569" spans="16:16" ht="20.100000000000001" customHeight="1">
      <c r="P569" s="9"/>
    </row>
    <row r="570" spans="16:16" ht="20.100000000000001" customHeight="1">
      <c r="P570" s="9"/>
    </row>
    <row r="571" spans="16:16" ht="20.100000000000001" customHeight="1">
      <c r="P571" s="9"/>
    </row>
    <row r="572" spans="16:16" ht="20.100000000000001" customHeight="1">
      <c r="P572" s="9"/>
    </row>
    <row r="573" spans="16:16" ht="20.100000000000001" customHeight="1">
      <c r="P573" s="9"/>
    </row>
    <row r="574" spans="16:16" ht="20.100000000000001" customHeight="1">
      <c r="P574" s="9"/>
    </row>
    <row r="575" spans="16:16" ht="20.100000000000001" customHeight="1">
      <c r="P575" s="9"/>
    </row>
    <row r="576" spans="16:16" ht="20.100000000000001" customHeight="1">
      <c r="P576" s="9"/>
    </row>
    <row r="577" spans="16:16" ht="20.100000000000001" customHeight="1">
      <c r="P577" s="9"/>
    </row>
    <row r="578" spans="16:16" ht="20.100000000000001" customHeight="1">
      <c r="P578" s="9"/>
    </row>
    <row r="579" spans="16:16" ht="20.100000000000001" customHeight="1">
      <c r="P579" s="9"/>
    </row>
    <row r="580" spans="16:16" ht="20.100000000000001" customHeight="1">
      <c r="P580" s="9"/>
    </row>
    <row r="581" spans="16:16" ht="20.100000000000001" customHeight="1">
      <c r="P581" s="9"/>
    </row>
    <row r="582" spans="16:16" ht="20.100000000000001" customHeight="1">
      <c r="P582" s="9"/>
    </row>
    <row r="583" spans="16:16" ht="20.100000000000001" customHeight="1">
      <c r="P583" s="9"/>
    </row>
    <row r="584" spans="16:16" ht="20.100000000000001" customHeight="1">
      <c r="P584" s="9"/>
    </row>
    <row r="585" spans="16:16" ht="20.100000000000001" customHeight="1">
      <c r="P585" s="9"/>
    </row>
    <row r="586" spans="16:16" ht="20.100000000000001" customHeight="1">
      <c r="P586" s="9"/>
    </row>
    <row r="587" spans="16:16" ht="20.100000000000001" customHeight="1">
      <c r="P587" s="9"/>
    </row>
    <row r="588" spans="16:16" ht="20.100000000000001" customHeight="1">
      <c r="P588" s="9"/>
    </row>
    <row r="589" spans="16:16" ht="20.100000000000001" customHeight="1">
      <c r="P589" s="9"/>
    </row>
    <row r="590" spans="16:16" ht="20.100000000000001" customHeight="1">
      <c r="P590" s="9"/>
    </row>
    <row r="591" spans="16:16" ht="20.100000000000001" customHeight="1">
      <c r="P591" s="9"/>
    </row>
    <row r="592" spans="16:16" ht="20.100000000000001" customHeight="1">
      <c r="P592" s="9"/>
    </row>
    <row r="593" spans="16:16" ht="20.100000000000001" customHeight="1">
      <c r="P593" s="9"/>
    </row>
    <row r="594" spans="16:16" ht="20.100000000000001" customHeight="1">
      <c r="P594" s="9"/>
    </row>
    <row r="595" spans="16:16" ht="20.100000000000001" customHeight="1">
      <c r="P595" s="9"/>
    </row>
    <row r="596" spans="16:16" ht="20.100000000000001" customHeight="1">
      <c r="P596" s="9"/>
    </row>
    <row r="597" spans="16:16" ht="20.100000000000001" customHeight="1">
      <c r="P597" s="9"/>
    </row>
    <row r="598" spans="16:16" ht="20.100000000000001" customHeight="1">
      <c r="P598" s="9"/>
    </row>
    <row r="599" spans="16:16" ht="20.100000000000001" customHeight="1">
      <c r="P599" s="9"/>
    </row>
    <row r="600" spans="16:16" ht="20.100000000000001" customHeight="1">
      <c r="P600" s="9"/>
    </row>
    <row r="601" spans="16:16" ht="20.100000000000001" customHeight="1">
      <c r="P601" s="9"/>
    </row>
    <row r="602" spans="16:16" ht="20.100000000000001" customHeight="1">
      <c r="P602" s="9"/>
    </row>
    <row r="603" spans="16:16" ht="20.100000000000001" customHeight="1">
      <c r="P603" s="9"/>
    </row>
    <row r="604" spans="16:16" ht="20.100000000000001" customHeight="1">
      <c r="P604" s="9"/>
    </row>
    <row r="605" spans="16:16" ht="20.100000000000001" customHeight="1">
      <c r="P605" s="9"/>
    </row>
    <row r="606" spans="16:16" ht="20.100000000000001" customHeight="1">
      <c r="P606" s="9"/>
    </row>
    <row r="607" spans="16:16" ht="20.100000000000001" customHeight="1">
      <c r="P607" s="9"/>
    </row>
    <row r="608" spans="16:16" ht="20.100000000000001" customHeight="1">
      <c r="P608" s="9"/>
    </row>
    <row r="609" spans="16:16" ht="20.100000000000001" customHeight="1">
      <c r="P609" s="9"/>
    </row>
    <row r="610" spans="16:16" ht="20.100000000000001" customHeight="1">
      <c r="P610" s="9"/>
    </row>
    <row r="611" spans="16:16" ht="20.100000000000001" customHeight="1">
      <c r="P611" s="9"/>
    </row>
    <row r="612" spans="16:16" ht="20.100000000000001" customHeight="1">
      <c r="P612" s="9"/>
    </row>
    <row r="613" spans="16:16" ht="20.100000000000001" customHeight="1">
      <c r="P613" s="9"/>
    </row>
    <row r="614" spans="16:16" ht="20.100000000000001" customHeight="1">
      <c r="P614" s="9"/>
    </row>
    <row r="615" spans="16:16" ht="20.100000000000001" customHeight="1">
      <c r="P615" s="9"/>
    </row>
    <row r="616" spans="16:16" ht="20.100000000000001" customHeight="1">
      <c r="P616" s="9"/>
    </row>
    <row r="617" spans="16:16" ht="20.100000000000001" customHeight="1">
      <c r="P617" s="9"/>
    </row>
    <row r="618" spans="16:16" ht="20.100000000000001" customHeight="1">
      <c r="P618" s="9"/>
    </row>
    <row r="619" spans="16:16" ht="20.100000000000001" customHeight="1">
      <c r="P619" s="9"/>
    </row>
    <row r="620" spans="16:16" ht="20.100000000000001" customHeight="1">
      <c r="P620" s="9"/>
    </row>
    <row r="621" spans="16:16" ht="20.100000000000001" customHeight="1">
      <c r="P621" s="9"/>
    </row>
    <row r="622" spans="16:16" ht="20.100000000000001" customHeight="1">
      <c r="P622" s="9"/>
    </row>
    <row r="623" spans="16:16" ht="20.100000000000001" customHeight="1">
      <c r="P623" s="9"/>
    </row>
    <row r="624" spans="16:16" ht="20.100000000000001" customHeight="1">
      <c r="P624" s="9"/>
    </row>
    <row r="625" spans="16:16" ht="20.100000000000001" customHeight="1">
      <c r="P625" s="9"/>
    </row>
    <row r="626" spans="16:16" ht="20.100000000000001" customHeight="1">
      <c r="P626" s="9"/>
    </row>
    <row r="627" spans="16:16" ht="20.100000000000001" customHeight="1">
      <c r="P627" s="9"/>
    </row>
    <row r="628" spans="16:16" ht="20.100000000000001" customHeight="1">
      <c r="P628" s="9"/>
    </row>
    <row r="629" spans="16:16" ht="20.100000000000001" customHeight="1">
      <c r="P629" s="9"/>
    </row>
    <row r="630" spans="16:16" ht="20.100000000000001" customHeight="1">
      <c r="P630" s="9"/>
    </row>
    <row r="631" spans="16:16" ht="20.100000000000001" customHeight="1">
      <c r="P631" s="9"/>
    </row>
    <row r="632" spans="16:16" ht="20.100000000000001" customHeight="1">
      <c r="P632" s="9"/>
    </row>
    <row r="633" spans="16:16" ht="20.100000000000001" customHeight="1">
      <c r="P633" s="9"/>
    </row>
    <row r="634" spans="16:16" ht="20.100000000000001" customHeight="1">
      <c r="P634" s="9"/>
    </row>
    <row r="635" spans="16:16" ht="20.100000000000001" customHeight="1">
      <c r="P635" s="9"/>
    </row>
    <row r="636" spans="16:16" ht="20.100000000000001" customHeight="1">
      <c r="P636" s="9"/>
    </row>
    <row r="637" spans="16:16" ht="20.100000000000001" customHeight="1">
      <c r="P637" s="9"/>
    </row>
    <row r="638" spans="16:16" ht="20.100000000000001" customHeight="1">
      <c r="P638" s="9"/>
    </row>
    <row r="639" spans="16:16" ht="20.100000000000001" customHeight="1">
      <c r="P639" s="9"/>
    </row>
    <row r="640" spans="16:16" ht="20.100000000000001" customHeight="1">
      <c r="P640" s="9"/>
    </row>
    <row r="641" spans="16:16" ht="20.100000000000001" customHeight="1">
      <c r="P641" s="9"/>
    </row>
    <row r="642" spans="16:16" ht="20.100000000000001" customHeight="1">
      <c r="P642" s="9"/>
    </row>
    <row r="643" spans="16:16" ht="20.100000000000001" customHeight="1">
      <c r="P643" s="9"/>
    </row>
    <row r="644" spans="16:16" ht="20.100000000000001" customHeight="1">
      <c r="P644" s="9"/>
    </row>
    <row r="645" spans="16:16" ht="20.100000000000001" customHeight="1">
      <c r="P645" s="9"/>
    </row>
    <row r="646" spans="16:16" ht="20.100000000000001" customHeight="1">
      <c r="P646" s="9"/>
    </row>
    <row r="647" spans="16:16" ht="20.100000000000001" customHeight="1">
      <c r="P647" s="9"/>
    </row>
    <row r="648" spans="16:16" ht="20.100000000000001" customHeight="1">
      <c r="P648" s="9"/>
    </row>
    <row r="649" spans="16:16" ht="20.100000000000001" customHeight="1">
      <c r="P649" s="9"/>
    </row>
    <row r="650" spans="16:16" ht="20.100000000000001" customHeight="1">
      <c r="P650" s="9"/>
    </row>
    <row r="651" spans="16:16" ht="20.100000000000001" customHeight="1">
      <c r="P651" s="9"/>
    </row>
    <row r="652" spans="16:16" ht="20.100000000000001" customHeight="1">
      <c r="P652" s="9"/>
    </row>
    <row r="653" spans="16:16" ht="20.100000000000001" customHeight="1">
      <c r="P653" s="9"/>
    </row>
    <row r="654" spans="16:16" ht="20.100000000000001" customHeight="1">
      <c r="P654" s="9"/>
    </row>
    <row r="655" spans="16:16" ht="20.100000000000001" customHeight="1">
      <c r="P655" s="9"/>
    </row>
    <row r="656" spans="16:16" ht="20.100000000000001" customHeight="1">
      <c r="P656" s="9"/>
    </row>
    <row r="657" spans="16:16" ht="20.100000000000001" customHeight="1">
      <c r="P657" s="9"/>
    </row>
    <row r="658" spans="16:16" ht="20.100000000000001" customHeight="1">
      <c r="P658" s="9"/>
    </row>
    <row r="659" spans="16:16" ht="20.100000000000001" customHeight="1">
      <c r="P659" s="9"/>
    </row>
    <row r="660" spans="16:16" ht="20.100000000000001" customHeight="1">
      <c r="P660" s="9"/>
    </row>
    <row r="661" spans="16:16" ht="20.100000000000001" customHeight="1">
      <c r="P661" s="9"/>
    </row>
    <row r="662" spans="16:16" ht="20.100000000000001" customHeight="1">
      <c r="P662" s="9"/>
    </row>
    <row r="663" spans="16:16" ht="20.100000000000001" customHeight="1">
      <c r="P663" s="9"/>
    </row>
    <row r="664" spans="16:16" ht="20.100000000000001" customHeight="1">
      <c r="P664" s="9"/>
    </row>
    <row r="665" spans="16:16" ht="20.100000000000001" customHeight="1">
      <c r="P665" s="9"/>
    </row>
    <row r="666" spans="16:16" ht="20.100000000000001" customHeight="1">
      <c r="P666" s="9"/>
    </row>
    <row r="667" spans="16:16" ht="20.100000000000001" customHeight="1">
      <c r="P667" s="9"/>
    </row>
    <row r="668" spans="16:16" ht="20.100000000000001" customHeight="1">
      <c r="P668" s="10"/>
    </row>
    <row r="669" spans="16:16" ht="20.100000000000001" customHeight="1">
      <c r="P669" s="10"/>
    </row>
  </sheetData>
  <sheetProtection password="C172" sheet="1" objects="1" scenarios="1" selectLockedCells="1" selectUnlockedCells="1"/>
  <mergeCells count="28">
    <mergeCell ref="X4:Y4"/>
    <mergeCell ref="Z4:AA4"/>
    <mergeCell ref="AB4:AC4"/>
    <mergeCell ref="R2:Y3"/>
    <mergeCell ref="Z2:AG3"/>
    <mergeCell ref="AD4:AE4"/>
    <mergeCell ref="AF4:AG4"/>
    <mergeCell ref="R5:S5"/>
    <mergeCell ref="T5:U5"/>
    <mergeCell ref="R4:S4"/>
    <mergeCell ref="T4:U4"/>
    <mergeCell ref="V4:W4"/>
    <mergeCell ref="Z5:AA5"/>
    <mergeCell ref="AB5:AC5"/>
    <mergeCell ref="A2:Q2"/>
    <mergeCell ref="A4:A6"/>
    <mergeCell ref="C4:E4"/>
    <mergeCell ref="F4:H4"/>
    <mergeCell ref="I4:J4"/>
    <mergeCell ref="L4:M4"/>
    <mergeCell ref="P4:Q4"/>
    <mergeCell ref="C5:D5"/>
    <mergeCell ref="E5:E6"/>
    <mergeCell ref="F5:G5"/>
    <mergeCell ref="H5:H6"/>
    <mergeCell ref="K5:K6"/>
    <mergeCell ref="N5:N6"/>
    <mergeCell ref="P5:Q5"/>
  </mergeCells>
  <printOptions horizontalCentered="1"/>
  <pageMargins left="0" right="0" top="0.5" bottom="0.5" header="0.31496062992126" footer="0.31496062992126"/>
  <pageSetup paperSize="9" scale="39" orientation="landscape" r:id="rId1"/>
  <rowBreaks count="3" manualBreakCount="3">
    <brk id="53" max="40" man="1"/>
    <brk id="103" max="40" man="1"/>
    <brk id="155" max="40" man="1"/>
  </rowBreaks>
  <colBreaks count="2" manualBreakCount="2">
    <brk id="14" max="322" man="1"/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15"/>
  <sheetViews>
    <sheetView topLeftCell="A12" workbookViewId="0">
      <selection activeCell="I16" sqref="I16:I17"/>
    </sheetView>
  </sheetViews>
  <sheetFormatPr defaultRowHeight="15"/>
  <cols>
    <col min="1" max="1" width="9.140625" style="91"/>
    <col min="2" max="13" width="9.140625" style="92"/>
  </cols>
  <sheetData>
    <row r="1" spans="1:17" ht="30" customHeight="1">
      <c r="B1" s="94" t="s">
        <v>195</v>
      </c>
      <c r="C1" s="94"/>
      <c r="D1" s="95" t="s">
        <v>196</v>
      </c>
      <c r="E1" s="95"/>
      <c r="F1" s="95" t="s">
        <v>197</v>
      </c>
      <c r="G1" s="95"/>
      <c r="H1" s="95" t="s">
        <v>196</v>
      </c>
      <c r="I1" s="95"/>
      <c r="J1" s="96" t="s">
        <v>199</v>
      </c>
      <c r="K1" s="96"/>
      <c r="L1" s="96"/>
      <c r="M1" s="96"/>
    </row>
    <row r="2" spans="1:17" ht="54" customHeight="1">
      <c r="B2" s="97" t="s">
        <v>198</v>
      </c>
      <c r="C2" s="97" t="s">
        <v>190</v>
      </c>
      <c r="D2" s="97" t="s">
        <v>198</v>
      </c>
      <c r="E2" s="97" t="s">
        <v>190</v>
      </c>
      <c r="F2" s="97" t="s">
        <v>198</v>
      </c>
      <c r="G2" s="97" t="s">
        <v>190</v>
      </c>
      <c r="H2" s="97" t="s">
        <v>198</v>
      </c>
      <c r="I2" s="97" t="s">
        <v>190</v>
      </c>
      <c r="J2" s="97" t="s">
        <v>200</v>
      </c>
      <c r="K2" s="97" t="s">
        <v>201</v>
      </c>
      <c r="L2" s="97" t="s">
        <v>202</v>
      </c>
      <c r="M2" s="94" t="s">
        <v>203</v>
      </c>
    </row>
    <row r="3" spans="1:17" ht="112.5">
      <c r="A3" s="15" t="s">
        <v>154</v>
      </c>
      <c r="B3" s="92">
        <v>112.5</v>
      </c>
      <c r="C3" s="92">
        <v>94.6</v>
      </c>
      <c r="D3" s="92">
        <f>ROUND(B3/4,2)</f>
        <v>28.13</v>
      </c>
      <c r="E3" s="92">
        <f>ROUND(C3*0.15,2)-0.01</f>
        <v>14.18</v>
      </c>
      <c r="F3" s="92">
        <v>133</v>
      </c>
      <c r="G3" s="92">
        <v>18</v>
      </c>
      <c r="H3" s="92">
        <f>ROUND(F3*25%,2)</f>
        <v>33.25</v>
      </c>
      <c r="I3" s="92">
        <f>ROUND(G3*0.15,2)</f>
        <v>2.7</v>
      </c>
      <c r="J3" s="92">
        <f>ROUND(B3*20.03%,2)</f>
        <v>22.53</v>
      </c>
      <c r="K3" s="92">
        <f>ROUND(C3*7.19%,2)</f>
        <v>6.8</v>
      </c>
      <c r="L3" s="92">
        <f>ROUND(F3*20.03%,2)</f>
        <v>26.64</v>
      </c>
      <c r="M3" s="92">
        <f>ROUND(G3*7.19%,2)</f>
        <v>1.29</v>
      </c>
    </row>
    <row r="4" spans="1:17" ht="112.5">
      <c r="A4" s="15" t="s">
        <v>155</v>
      </c>
      <c r="B4" s="92">
        <v>103.75</v>
      </c>
      <c r="C4" s="92">
        <v>85.5</v>
      </c>
      <c r="D4" s="92">
        <f t="shared" ref="D4:D14" si="0">ROUND(B4/4,2)</f>
        <v>25.94</v>
      </c>
      <c r="E4" s="92">
        <f t="shared" ref="E4:E14" si="1">ROUND(C4*0.15,2)</f>
        <v>12.83</v>
      </c>
      <c r="F4" s="92">
        <v>205</v>
      </c>
      <c r="G4" s="92">
        <v>29.05</v>
      </c>
      <c r="H4" s="92">
        <f t="shared" ref="H4:H14" si="2">ROUND(F4*25%,2)</f>
        <v>51.25</v>
      </c>
      <c r="I4" s="92">
        <f>ROUND(G4*0.15,2)</f>
        <v>4.3600000000000003</v>
      </c>
      <c r="J4" s="92">
        <f t="shared" ref="J4:J14" si="3">ROUND(B4*20.03%,2)</f>
        <v>20.78</v>
      </c>
      <c r="K4" s="92">
        <f>ROUND(C4*7.19%,2)-0.01</f>
        <v>6.1400000000000006</v>
      </c>
      <c r="L4" s="92">
        <f t="shared" ref="L4:L14" si="4">ROUND(F4*20.03%,2)</f>
        <v>41.06</v>
      </c>
      <c r="M4" s="92">
        <f t="shared" ref="M4:M14" si="5">ROUND(G4*7.19%,2)</f>
        <v>2.09</v>
      </c>
    </row>
    <row r="5" spans="1:17" ht="93.75">
      <c r="A5" s="15" t="s">
        <v>156</v>
      </c>
      <c r="B5" s="92">
        <v>112.5</v>
      </c>
      <c r="C5" s="92">
        <v>94.6</v>
      </c>
      <c r="D5" s="92">
        <f t="shared" si="0"/>
        <v>28.13</v>
      </c>
      <c r="E5" s="92">
        <f>ROUND(C5*0.15,2)-0.01</f>
        <v>14.18</v>
      </c>
      <c r="F5" s="92">
        <v>135.75</v>
      </c>
      <c r="G5" s="92">
        <v>13.2</v>
      </c>
      <c r="H5" s="92">
        <f t="shared" si="2"/>
        <v>33.94</v>
      </c>
      <c r="I5" s="92">
        <f t="shared" ref="I5:I17" si="6">ROUND(G5*0.15,2)</f>
        <v>1.98</v>
      </c>
      <c r="J5" s="92">
        <f t="shared" si="3"/>
        <v>22.53</v>
      </c>
      <c r="K5" s="92">
        <f t="shared" ref="K5:K14" si="7">ROUND(C5*7.19%,2)</f>
        <v>6.8</v>
      </c>
      <c r="L5" s="92">
        <f t="shared" si="4"/>
        <v>27.19</v>
      </c>
      <c r="M5" s="92">
        <f t="shared" si="5"/>
        <v>0.95</v>
      </c>
    </row>
    <row r="6" spans="1:17" ht="93.75">
      <c r="A6" s="15" t="s">
        <v>157</v>
      </c>
      <c r="B6" s="92">
        <v>112.5</v>
      </c>
      <c r="C6" s="92">
        <v>93.6</v>
      </c>
      <c r="D6" s="92">
        <f t="shared" si="0"/>
        <v>28.13</v>
      </c>
      <c r="E6" s="92">
        <f t="shared" si="1"/>
        <v>14.04</v>
      </c>
      <c r="F6" s="92">
        <v>79.25</v>
      </c>
      <c r="G6" s="92">
        <v>19</v>
      </c>
      <c r="H6" s="92">
        <f t="shared" si="2"/>
        <v>19.809999999999999</v>
      </c>
      <c r="I6" s="92">
        <f t="shared" si="6"/>
        <v>2.85</v>
      </c>
      <c r="J6" s="92">
        <f t="shared" si="3"/>
        <v>22.53</v>
      </c>
      <c r="K6" s="92">
        <f t="shared" si="7"/>
        <v>6.73</v>
      </c>
      <c r="L6" s="92">
        <f t="shared" si="4"/>
        <v>15.87</v>
      </c>
      <c r="M6" s="92">
        <f t="shared" si="5"/>
        <v>1.37</v>
      </c>
    </row>
    <row r="7" spans="1:17" ht="112.5">
      <c r="A7" s="15" t="s">
        <v>158</v>
      </c>
      <c r="B7" s="92">
        <v>103.75</v>
      </c>
      <c r="C7" s="92">
        <v>95.5</v>
      </c>
      <c r="D7" s="92">
        <f t="shared" si="0"/>
        <v>25.94</v>
      </c>
      <c r="E7" s="92">
        <f t="shared" si="1"/>
        <v>14.33</v>
      </c>
      <c r="F7" s="92">
        <v>76.75</v>
      </c>
      <c r="G7" s="92">
        <v>11</v>
      </c>
      <c r="H7" s="92">
        <f t="shared" si="2"/>
        <v>19.190000000000001</v>
      </c>
      <c r="I7" s="92">
        <f t="shared" si="6"/>
        <v>1.65</v>
      </c>
      <c r="J7" s="92">
        <f t="shared" si="3"/>
        <v>20.78</v>
      </c>
      <c r="K7" s="92">
        <f t="shared" si="7"/>
        <v>6.87</v>
      </c>
      <c r="L7" s="92">
        <f t="shared" si="4"/>
        <v>15.37</v>
      </c>
      <c r="M7" s="92">
        <f>ROUND(G7*7.19%,2)-0.01</f>
        <v>0.78</v>
      </c>
    </row>
    <row r="8" spans="1:17" ht="112.5">
      <c r="A8" s="21" t="s">
        <v>159</v>
      </c>
      <c r="B8" s="92">
        <v>68.75</v>
      </c>
      <c r="C8" s="92">
        <v>52.9</v>
      </c>
      <c r="D8" s="92">
        <f t="shared" si="0"/>
        <v>17.190000000000001</v>
      </c>
      <c r="E8" s="92">
        <f t="shared" si="1"/>
        <v>7.94</v>
      </c>
      <c r="F8" s="92">
        <v>28</v>
      </c>
      <c r="G8" s="92">
        <v>0</v>
      </c>
      <c r="H8" s="92">
        <f t="shared" si="2"/>
        <v>7</v>
      </c>
      <c r="I8" s="92">
        <f t="shared" si="6"/>
        <v>0</v>
      </c>
      <c r="J8" s="92">
        <f>ROUND(B8*20.03%,2)+0.02</f>
        <v>13.79</v>
      </c>
      <c r="K8" s="92">
        <f t="shared" si="7"/>
        <v>3.8</v>
      </c>
      <c r="L8" s="92">
        <f t="shared" si="4"/>
        <v>5.61</v>
      </c>
      <c r="M8" s="92">
        <f t="shared" si="5"/>
        <v>0</v>
      </c>
    </row>
    <row r="9" spans="1:17" ht="112.5">
      <c r="A9" s="15" t="s">
        <v>160</v>
      </c>
      <c r="B9" s="92">
        <v>77.5</v>
      </c>
      <c r="C9" s="92">
        <v>61</v>
      </c>
      <c r="D9" s="92">
        <f t="shared" si="0"/>
        <v>19.38</v>
      </c>
      <c r="E9" s="92">
        <f t="shared" si="1"/>
        <v>9.15</v>
      </c>
      <c r="F9" s="92">
        <v>42.25</v>
      </c>
      <c r="G9" s="92">
        <v>7</v>
      </c>
      <c r="H9" s="92">
        <f t="shared" si="2"/>
        <v>10.56</v>
      </c>
      <c r="I9" s="92">
        <f t="shared" si="6"/>
        <v>1.05</v>
      </c>
      <c r="J9" s="92">
        <f t="shared" si="3"/>
        <v>15.52</v>
      </c>
      <c r="K9" s="92">
        <f t="shared" si="7"/>
        <v>4.3899999999999997</v>
      </c>
      <c r="L9" s="92">
        <f t="shared" si="4"/>
        <v>8.4600000000000009</v>
      </c>
      <c r="M9" s="92">
        <f t="shared" si="5"/>
        <v>0.5</v>
      </c>
    </row>
    <row r="10" spans="1:17" ht="93.75">
      <c r="A10" s="15" t="s">
        <v>161</v>
      </c>
      <c r="B10" s="92">
        <v>121.25</v>
      </c>
      <c r="C10" s="92">
        <v>101.8</v>
      </c>
      <c r="D10" s="92">
        <f>ROUND(B10/4,2)-0.01</f>
        <v>30.299999999999997</v>
      </c>
      <c r="E10" s="92">
        <f t="shared" si="1"/>
        <v>15.27</v>
      </c>
      <c r="F10" s="92">
        <v>61.5</v>
      </c>
      <c r="G10" s="92">
        <v>0</v>
      </c>
      <c r="H10" s="92">
        <f t="shared" si="2"/>
        <v>15.38</v>
      </c>
      <c r="I10" s="92">
        <f t="shared" si="6"/>
        <v>0</v>
      </c>
      <c r="J10" s="92">
        <f t="shared" si="3"/>
        <v>24.29</v>
      </c>
      <c r="K10" s="92">
        <f t="shared" si="7"/>
        <v>7.32</v>
      </c>
      <c r="L10" s="92">
        <f t="shared" si="4"/>
        <v>12.32</v>
      </c>
      <c r="M10" s="92">
        <f t="shared" si="5"/>
        <v>0</v>
      </c>
    </row>
    <row r="11" spans="1:17" ht="112.5">
      <c r="A11" s="15" t="s">
        <v>162</v>
      </c>
      <c r="B11" s="92">
        <v>112.5</v>
      </c>
      <c r="C11" s="92">
        <v>95.7</v>
      </c>
      <c r="D11" s="92">
        <f>ROUND(B11/4,2)-0.01</f>
        <v>28.119999999999997</v>
      </c>
      <c r="E11" s="92">
        <f t="shared" si="1"/>
        <v>14.36</v>
      </c>
      <c r="F11" s="92">
        <v>138.5</v>
      </c>
      <c r="G11" s="92">
        <v>30.75</v>
      </c>
      <c r="H11" s="92">
        <f>ROUND(F11*25%,2)-0.01</f>
        <v>34.620000000000005</v>
      </c>
      <c r="I11" s="92">
        <f t="shared" si="6"/>
        <v>4.6100000000000003</v>
      </c>
      <c r="J11" s="92">
        <f t="shared" si="3"/>
        <v>22.53</v>
      </c>
      <c r="K11" s="92">
        <f t="shared" si="7"/>
        <v>6.88</v>
      </c>
      <c r="L11" s="92">
        <f t="shared" si="4"/>
        <v>27.74</v>
      </c>
      <c r="M11" s="92">
        <f t="shared" si="5"/>
        <v>2.21</v>
      </c>
    </row>
    <row r="12" spans="1:17" ht="112.5">
      <c r="A12" s="15" t="s">
        <v>163</v>
      </c>
      <c r="B12" s="92">
        <v>112.5</v>
      </c>
      <c r="C12" s="92">
        <v>94.8</v>
      </c>
      <c r="D12" s="92">
        <f>ROUND(B12/4,2)-0.01</f>
        <v>28.119999999999997</v>
      </c>
      <c r="E12" s="92">
        <f t="shared" si="1"/>
        <v>14.22</v>
      </c>
      <c r="F12" s="92">
        <v>97</v>
      </c>
      <c r="G12" s="92">
        <v>41.5</v>
      </c>
      <c r="H12" s="92">
        <f t="shared" si="2"/>
        <v>24.25</v>
      </c>
      <c r="I12" s="92">
        <f>ROUND(G12*0.15,2)-0.01</f>
        <v>6.2200000000000006</v>
      </c>
      <c r="J12" s="92">
        <f t="shared" si="3"/>
        <v>22.53</v>
      </c>
      <c r="K12" s="92">
        <f t="shared" si="7"/>
        <v>6.82</v>
      </c>
      <c r="L12" s="92">
        <f t="shared" si="4"/>
        <v>19.43</v>
      </c>
      <c r="M12" s="92">
        <f t="shared" si="5"/>
        <v>2.98</v>
      </c>
    </row>
    <row r="13" spans="1:17" ht="112.5">
      <c r="A13" s="15" t="s">
        <v>164</v>
      </c>
      <c r="B13" s="92">
        <v>77.5</v>
      </c>
      <c r="C13" s="92">
        <v>61</v>
      </c>
      <c r="D13" s="92">
        <f>ROUND(B13/4,2)-0.01</f>
        <v>19.369999999999997</v>
      </c>
      <c r="E13" s="92">
        <f t="shared" si="1"/>
        <v>9.15</v>
      </c>
      <c r="F13" s="92">
        <v>61</v>
      </c>
      <c r="G13" s="92">
        <v>6.5</v>
      </c>
      <c r="H13" s="92">
        <f t="shared" si="2"/>
        <v>15.25</v>
      </c>
      <c r="I13" s="92">
        <f t="shared" si="6"/>
        <v>0.98</v>
      </c>
      <c r="J13" s="92">
        <f t="shared" si="3"/>
        <v>15.52</v>
      </c>
      <c r="K13" s="92">
        <f t="shared" si="7"/>
        <v>4.3899999999999997</v>
      </c>
      <c r="L13" s="92">
        <f>ROUND(F13*20.03%,2)+0.01</f>
        <v>12.23</v>
      </c>
      <c r="M13" s="92">
        <f t="shared" si="5"/>
        <v>0.47</v>
      </c>
      <c r="Q13" s="71"/>
    </row>
    <row r="14" spans="1:17" ht="37.5">
      <c r="A14" s="93" t="s">
        <v>191</v>
      </c>
      <c r="B14" s="92">
        <v>26</v>
      </c>
      <c r="C14" s="92">
        <v>0</v>
      </c>
      <c r="D14" s="92">
        <f t="shared" si="0"/>
        <v>6.5</v>
      </c>
      <c r="E14" s="92">
        <f t="shared" si="1"/>
        <v>0</v>
      </c>
      <c r="H14" s="92">
        <f t="shared" si="2"/>
        <v>0</v>
      </c>
      <c r="I14" s="92">
        <f t="shared" si="6"/>
        <v>0</v>
      </c>
      <c r="J14" s="92">
        <f t="shared" si="3"/>
        <v>5.21</v>
      </c>
      <c r="K14" s="92">
        <f t="shared" si="7"/>
        <v>0</v>
      </c>
      <c r="L14" s="92">
        <f t="shared" si="4"/>
        <v>0</v>
      </c>
      <c r="M14" s="92">
        <f t="shared" si="5"/>
        <v>0</v>
      </c>
    </row>
    <row r="15" spans="1:17" s="100" customFormat="1">
      <c r="A15" s="98" t="s">
        <v>185</v>
      </c>
      <c r="B15" s="94">
        <f>SUM(B3:B14)</f>
        <v>1141</v>
      </c>
      <c r="C15" s="94">
        <f t="shared" ref="C15:H15" si="8">SUM(C3:C14)</f>
        <v>930.99999999999989</v>
      </c>
      <c r="D15" s="94">
        <f t="shared" si="8"/>
        <v>285.25</v>
      </c>
      <c r="E15" s="94">
        <f t="shared" si="8"/>
        <v>139.65</v>
      </c>
      <c r="F15" s="94">
        <f t="shared" si="8"/>
        <v>1058</v>
      </c>
      <c r="G15" s="94">
        <f t="shared" si="8"/>
        <v>176</v>
      </c>
      <c r="H15" s="94">
        <f t="shared" si="8"/>
        <v>264.5</v>
      </c>
      <c r="I15" s="94">
        <f>SUM(I3:I14)</f>
        <v>26.400000000000002</v>
      </c>
      <c r="J15" s="94">
        <f t="shared" ref="J15" si="9">SUM(J3:J14)</f>
        <v>228.54000000000002</v>
      </c>
      <c r="K15" s="94">
        <f t="shared" ref="K15" si="10">SUM(K3:K14)</f>
        <v>66.94</v>
      </c>
      <c r="L15" s="94">
        <f t="shared" ref="L15" si="11">SUM(L3:L14)</f>
        <v>211.92000000000002</v>
      </c>
      <c r="M15" s="94">
        <f t="shared" ref="M15" si="12">SUM(M3:M14)</f>
        <v>12.640000000000002</v>
      </c>
      <c r="N15" s="99"/>
    </row>
  </sheetData>
  <mergeCells count="4">
    <mergeCell ref="D1:E1"/>
    <mergeCell ref="F1:G1"/>
    <mergeCell ref="H1:I1"/>
    <mergeCell ref="J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RELEASE OSP</vt:lpstr>
      <vt:lpstr>ARYA FARMER BREAK UP</vt:lpstr>
      <vt:lpstr>'RELEASE OSP'!Print_Area</vt:lpstr>
      <vt:lpstr>'RELEASE OSP'!Print_Titles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bhola</dc:creator>
  <cp:lastModifiedBy>Sanjeev</cp:lastModifiedBy>
  <cp:lastPrinted>2019-05-07T09:23:36Z</cp:lastPrinted>
  <dcterms:created xsi:type="dcterms:W3CDTF">2016-12-29T07:23:24Z</dcterms:created>
  <dcterms:modified xsi:type="dcterms:W3CDTF">2021-07-19T06:31:27Z</dcterms:modified>
</cp:coreProperties>
</file>