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RE 2022-23" sheetId="2" r:id="rId1"/>
  </sheets>
  <definedNames>
    <definedName name="_xlnm._FilterDatabase" localSheetId="0" hidden="1">'RE 2022-23'!$A$7:$B$7</definedName>
    <definedName name="_xlnm.Print_Area" localSheetId="0">'RE 2022-23'!$A$1:$Q$296</definedName>
    <definedName name="_xlnm.Print_Titles" localSheetId="0">'RE 2022-23'!$A:$B,'RE 2022-23'!$1:$6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5" i="2" l="1"/>
  <c r="F295" i="2"/>
  <c r="G295" i="2"/>
  <c r="I295" i="2"/>
  <c r="J295" i="2"/>
  <c r="L295" i="2"/>
  <c r="M295" i="2"/>
  <c r="D293" i="2"/>
  <c r="F293" i="2"/>
  <c r="G293" i="2"/>
  <c r="I293" i="2"/>
  <c r="J293" i="2"/>
  <c r="L293" i="2"/>
  <c r="M293" i="2"/>
  <c r="D275" i="2"/>
  <c r="F275" i="2"/>
  <c r="G275" i="2"/>
  <c r="I275" i="2"/>
  <c r="J275" i="2"/>
  <c r="L275" i="2"/>
  <c r="M275" i="2"/>
  <c r="D271" i="2"/>
  <c r="D273" i="2" s="1"/>
  <c r="F271" i="2"/>
  <c r="F273" i="2" s="1"/>
  <c r="G271" i="2"/>
  <c r="G273" i="2" s="1"/>
  <c r="I271" i="2"/>
  <c r="I273" i="2" s="1"/>
  <c r="J271" i="2"/>
  <c r="J273" i="2" s="1"/>
  <c r="L271" i="2"/>
  <c r="L273" i="2" s="1"/>
  <c r="M271" i="2"/>
  <c r="M273" i="2" s="1"/>
  <c r="D267" i="2"/>
  <c r="F267" i="2"/>
  <c r="G267" i="2"/>
  <c r="I267" i="2"/>
  <c r="J267" i="2"/>
  <c r="L267" i="2"/>
  <c r="M267" i="2"/>
  <c r="D262" i="2"/>
  <c r="F262" i="2"/>
  <c r="G262" i="2"/>
  <c r="I262" i="2"/>
  <c r="J262" i="2"/>
  <c r="L262" i="2"/>
  <c r="M262" i="2"/>
  <c r="D258" i="2"/>
  <c r="F258" i="2"/>
  <c r="G258" i="2"/>
  <c r="I258" i="2"/>
  <c r="J258" i="2"/>
  <c r="L258" i="2"/>
  <c r="M258" i="2"/>
  <c r="D255" i="2"/>
  <c r="F255" i="2"/>
  <c r="G255" i="2"/>
  <c r="I255" i="2"/>
  <c r="J255" i="2"/>
  <c r="L255" i="2"/>
  <c r="M255" i="2"/>
  <c r="D250" i="2"/>
  <c r="F250" i="2"/>
  <c r="G250" i="2"/>
  <c r="I250" i="2"/>
  <c r="J250" i="2"/>
  <c r="L250" i="2"/>
  <c r="M250" i="2"/>
  <c r="D240" i="2"/>
  <c r="F240" i="2"/>
  <c r="G240" i="2"/>
  <c r="I240" i="2"/>
  <c r="J240" i="2"/>
  <c r="L240" i="2"/>
  <c r="M240" i="2"/>
  <c r="D237" i="2"/>
  <c r="F237" i="2"/>
  <c r="G237" i="2"/>
  <c r="I237" i="2"/>
  <c r="J237" i="2"/>
  <c r="L237" i="2"/>
  <c r="M237" i="2"/>
  <c r="D230" i="2"/>
  <c r="F230" i="2"/>
  <c r="G230" i="2"/>
  <c r="I230" i="2"/>
  <c r="J230" i="2"/>
  <c r="L230" i="2"/>
  <c r="M230" i="2"/>
  <c r="C240" i="2"/>
  <c r="C237" i="2"/>
  <c r="C230" i="2"/>
  <c r="D227" i="2"/>
  <c r="F227" i="2"/>
  <c r="G227" i="2"/>
  <c r="I227" i="2"/>
  <c r="J227" i="2"/>
  <c r="L227" i="2"/>
  <c r="M227" i="2"/>
  <c r="D223" i="2"/>
  <c r="F223" i="2"/>
  <c r="G223" i="2"/>
  <c r="J223" i="2"/>
  <c r="F219" i="2"/>
  <c r="G219" i="2"/>
  <c r="I219" i="2"/>
  <c r="J219" i="2"/>
  <c r="D215" i="2"/>
  <c r="F215" i="2"/>
  <c r="G215" i="2"/>
  <c r="J215" i="2"/>
  <c r="D211" i="2"/>
  <c r="F211" i="2"/>
  <c r="G211" i="2"/>
  <c r="J211" i="2"/>
  <c r="F207" i="2"/>
  <c r="G207" i="2"/>
  <c r="J207" i="2"/>
  <c r="D197" i="2"/>
  <c r="F197" i="2"/>
  <c r="G197" i="2"/>
  <c r="I197" i="2"/>
  <c r="J197" i="2"/>
  <c r="D193" i="2"/>
  <c r="F193" i="2"/>
  <c r="G193" i="2"/>
  <c r="J193" i="2"/>
  <c r="D189" i="2"/>
  <c r="F189" i="2"/>
  <c r="G189" i="2"/>
  <c r="J189" i="2"/>
  <c r="F186" i="2"/>
  <c r="G186" i="2"/>
  <c r="I186" i="2"/>
  <c r="J186" i="2"/>
  <c r="L186" i="2"/>
  <c r="M186" i="2"/>
  <c r="G181" i="2"/>
  <c r="I181" i="2"/>
  <c r="J181" i="2"/>
  <c r="M181" i="2"/>
  <c r="D176" i="2"/>
  <c r="G176" i="2"/>
  <c r="J176" i="2"/>
  <c r="L176" i="2"/>
  <c r="M176" i="2"/>
  <c r="F170" i="2"/>
  <c r="G170" i="2"/>
  <c r="I170" i="2"/>
  <c r="J170" i="2"/>
  <c r="L170" i="2"/>
  <c r="M170" i="2"/>
  <c r="F166" i="2"/>
  <c r="G166" i="2"/>
  <c r="I166" i="2"/>
  <c r="J166" i="2"/>
  <c r="L166" i="2"/>
  <c r="M166" i="2"/>
  <c r="D162" i="2"/>
  <c r="F162" i="2"/>
  <c r="G162" i="2"/>
  <c r="I162" i="2"/>
  <c r="J162" i="2"/>
  <c r="L162" i="2"/>
  <c r="M162" i="2"/>
  <c r="G158" i="2"/>
  <c r="I158" i="2"/>
  <c r="J158" i="2"/>
  <c r="L158" i="2"/>
  <c r="F148" i="2"/>
  <c r="G148" i="2"/>
  <c r="J148" i="2"/>
  <c r="L148" i="2"/>
  <c r="M148" i="2"/>
  <c r="F144" i="2"/>
  <c r="G144" i="2"/>
  <c r="I144" i="2"/>
  <c r="J144" i="2"/>
  <c r="D141" i="2"/>
  <c r="F141" i="2"/>
  <c r="G141" i="2"/>
  <c r="I141" i="2"/>
  <c r="J141" i="2"/>
  <c r="L141" i="2"/>
  <c r="M141" i="2"/>
  <c r="D136" i="2"/>
  <c r="F136" i="2"/>
  <c r="G136" i="2"/>
  <c r="I136" i="2"/>
  <c r="J136" i="2"/>
  <c r="L136" i="2"/>
  <c r="M136" i="2"/>
  <c r="D127" i="2"/>
  <c r="F127" i="2"/>
  <c r="G127" i="2"/>
  <c r="I127" i="2"/>
  <c r="J127" i="2"/>
  <c r="L127" i="2"/>
  <c r="M127" i="2"/>
  <c r="D124" i="2"/>
  <c r="F124" i="2"/>
  <c r="G124" i="2"/>
  <c r="I124" i="2"/>
  <c r="J124" i="2"/>
  <c r="L124" i="2"/>
  <c r="M124" i="2"/>
  <c r="D119" i="2"/>
  <c r="F119" i="2"/>
  <c r="G119" i="2"/>
  <c r="I119" i="2"/>
  <c r="J119" i="2"/>
  <c r="L119" i="2"/>
  <c r="M119" i="2"/>
  <c r="D115" i="2"/>
  <c r="F115" i="2"/>
  <c r="G115" i="2"/>
  <c r="I115" i="2"/>
  <c r="J115" i="2"/>
  <c r="L115" i="2"/>
  <c r="M115" i="2"/>
  <c r="D112" i="2"/>
  <c r="F112" i="2"/>
  <c r="G112" i="2"/>
  <c r="I112" i="2"/>
  <c r="J112" i="2"/>
  <c r="L112" i="2"/>
  <c r="M112" i="2"/>
  <c r="D109" i="2"/>
  <c r="F109" i="2"/>
  <c r="G109" i="2"/>
  <c r="I109" i="2"/>
  <c r="J109" i="2"/>
  <c r="L109" i="2"/>
  <c r="M109" i="2"/>
  <c r="D106" i="2"/>
  <c r="F106" i="2"/>
  <c r="G106" i="2"/>
  <c r="I106" i="2"/>
  <c r="J106" i="2"/>
  <c r="L106" i="2"/>
  <c r="M106" i="2"/>
  <c r="D103" i="2"/>
  <c r="F103" i="2"/>
  <c r="G103" i="2"/>
  <c r="I103" i="2"/>
  <c r="J103" i="2"/>
  <c r="L103" i="2"/>
  <c r="M103" i="2"/>
  <c r="D100" i="2"/>
  <c r="F100" i="2"/>
  <c r="G100" i="2"/>
  <c r="I100" i="2"/>
  <c r="J100" i="2"/>
  <c r="L100" i="2"/>
  <c r="M100" i="2"/>
  <c r="D95" i="2"/>
  <c r="F95" i="2"/>
  <c r="G95" i="2"/>
  <c r="I95" i="2"/>
  <c r="J95" i="2"/>
  <c r="L95" i="2"/>
  <c r="M95" i="2"/>
  <c r="D87" i="2"/>
  <c r="F87" i="2"/>
  <c r="G87" i="2"/>
  <c r="I87" i="2"/>
  <c r="J87" i="2"/>
  <c r="L87" i="2"/>
  <c r="M87" i="2"/>
  <c r="D84" i="2"/>
  <c r="F84" i="2"/>
  <c r="G84" i="2"/>
  <c r="I84" i="2"/>
  <c r="J84" i="2"/>
  <c r="L84" i="2"/>
  <c r="M84" i="2"/>
  <c r="N84" i="2"/>
  <c r="D81" i="2"/>
  <c r="F81" i="2"/>
  <c r="G81" i="2"/>
  <c r="I81" i="2"/>
  <c r="J81" i="2"/>
  <c r="L81" i="2"/>
  <c r="M81" i="2"/>
  <c r="D77" i="2"/>
  <c r="F77" i="2"/>
  <c r="G77" i="2"/>
  <c r="I77" i="2"/>
  <c r="J77" i="2"/>
  <c r="L77" i="2"/>
  <c r="M77" i="2"/>
  <c r="D73" i="2"/>
  <c r="F73" i="2"/>
  <c r="G73" i="2"/>
  <c r="I73" i="2"/>
  <c r="J73" i="2"/>
  <c r="L73" i="2"/>
  <c r="M73" i="2"/>
  <c r="D70" i="2"/>
  <c r="F70" i="2"/>
  <c r="G70" i="2"/>
  <c r="I70" i="2"/>
  <c r="J70" i="2"/>
  <c r="L70" i="2"/>
  <c r="M70" i="2"/>
  <c r="D67" i="2"/>
  <c r="F67" i="2"/>
  <c r="G67" i="2"/>
  <c r="I67" i="2"/>
  <c r="J67" i="2"/>
  <c r="L67" i="2"/>
  <c r="M67" i="2"/>
  <c r="D64" i="2"/>
  <c r="F64" i="2"/>
  <c r="G64" i="2"/>
  <c r="I64" i="2"/>
  <c r="J64" i="2"/>
  <c r="L64" i="2"/>
  <c r="M64" i="2"/>
  <c r="D61" i="2"/>
  <c r="F61" i="2"/>
  <c r="G61" i="2"/>
  <c r="I61" i="2"/>
  <c r="J61" i="2"/>
  <c r="L61" i="2"/>
  <c r="M61" i="2"/>
  <c r="D58" i="2"/>
  <c r="F58" i="2"/>
  <c r="G58" i="2"/>
  <c r="I58" i="2"/>
  <c r="J58" i="2"/>
  <c r="L58" i="2"/>
  <c r="M58" i="2"/>
  <c r="D54" i="2"/>
  <c r="F54" i="2"/>
  <c r="G54" i="2"/>
  <c r="I54" i="2"/>
  <c r="J54" i="2"/>
  <c r="L54" i="2"/>
  <c r="M54" i="2"/>
  <c r="D51" i="2"/>
  <c r="F51" i="2"/>
  <c r="G51" i="2"/>
  <c r="I51" i="2"/>
  <c r="J51" i="2"/>
  <c r="L51" i="2"/>
  <c r="M51" i="2"/>
  <c r="D45" i="2"/>
  <c r="F45" i="2"/>
  <c r="G45" i="2"/>
  <c r="I45" i="2"/>
  <c r="J45" i="2"/>
  <c r="L45" i="2"/>
  <c r="M45" i="2"/>
  <c r="D41" i="2"/>
  <c r="F41" i="2"/>
  <c r="G41" i="2"/>
  <c r="I41" i="2"/>
  <c r="J41" i="2"/>
  <c r="L41" i="2"/>
  <c r="M41" i="2"/>
  <c r="D38" i="2"/>
  <c r="F38" i="2"/>
  <c r="G38" i="2"/>
  <c r="I38" i="2"/>
  <c r="J38" i="2"/>
  <c r="L38" i="2"/>
  <c r="M38" i="2"/>
  <c r="D35" i="2"/>
  <c r="F35" i="2"/>
  <c r="G35" i="2"/>
  <c r="I35" i="2"/>
  <c r="J35" i="2"/>
  <c r="L35" i="2"/>
  <c r="M35" i="2"/>
  <c r="D31" i="2"/>
  <c r="F31" i="2"/>
  <c r="G31" i="2"/>
  <c r="I31" i="2"/>
  <c r="J31" i="2"/>
  <c r="L31" i="2"/>
  <c r="M31" i="2"/>
  <c r="D27" i="2"/>
  <c r="F27" i="2"/>
  <c r="G27" i="2"/>
  <c r="I27" i="2"/>
  <c r="J27" i="2"/>
  <c r="L27" i="2"/>
  <c r="M27" i="2"/>
  <c r="D19" i="2"/>
  <c r="F19" i="2"/>
  <c r="G19" i="2"/>
  <c r="I19" i="2"/>
  <c r="J19" i="2"/>
  <c r="L19" i="2"/>
  <c r="M19" i="2"/>
  <c r="D16" i="2"/>
  <c r="F16" i="2"/>
  <c r="G16" i="2"/>
  <c r="I16" i="2"/>
  <c r="J16" i="2"/>
  <c r="L16" i="2"/>
  <c r="M16" i="2"/>
  <c r="D13" i="2"/>
  <c r="F13" i="2"/>
  <c r="G13" i="2"/>
  <c r="I13" i="2"/>
  <c r="J13" i="2"/>
  <c r="L13" i="2"/>
  <c r="M13" i="2"/>
  <c r="D10" i="2"/>
  <c r="F10" i="2"/>
  <c r="G10" i="2"/>
  <c r="I10" i="2"/>
  <c r="J10" i="2"/>
  <c r="L10" i="2"/>
  <c r="M10" i="2"/>
  <c r="N9" i="2"/>
  <c r="N11" i="2"/>
  <c r="N13" i="2" s="1"/>
  <c r="N12" i="2"/>
  <c r="N14" i="2"/>
  <c r="N16" i="2" s="1"/>
  <c r="N15" i="2"/>
  <c r="N17" i="2"/>
  <c r="N19" i="2" s="1"/>
  <c r="N18" i="2"/>
  <c r="N20" i="2"/>
  <c r="N21" i="2"/>
  <c r="N22" i="2"/>
  <c r="N23" i="2"/>
  <c r="N24" i="2"/>
  <c r="N25" i="2"/>
  <c r="N26" i="2"/>
  <c r="N28" i="2"/>
  <c r="N29" i="2"/>
  <c r="N30" i="2"/>
  <c r="N32" i="2"/>
  <c r="N35" i="2" s="1"/>
  <c r="N33" i="2"/>
  <c r="N34" i="2"/>
  <c r="N36" i="2"/>
  <c r="N38" i="2" s="1"/>
  <c r="N37" i="2"/>
  <c r="N39" i="2"/>
  <c r="N40" i="2"/>
  <c r="N42" i="2"/>
  <c r="N45" i="2" s="1"/>
  <c r="N43" i="2"/>
  <c r="N44" i="2"/>
  <c r="N46" i="2"/>
  <c r="N47" i="2"/>
  <c r="N48" i="2"/>
  <c r="N49" i="2"/>
  <c r="N50" i="2"/>
  <c r="N52" i="2"/>
  <c r="N53" i="2"/>
  <c r="N54" i="2" s="1"/>
  <c r="N55" i="2"/>
  <c r="N56" i="2"/>
  <c r="N57" i="2"/>
  <c r="N59" i="2"/>
  <c r="N60" i="2"/>
  <c r="N62" i="2"/>
  <c r="N63" i="2"/>
  <c r="N65" i="2"/>
  <c r="N67" i="2" s="1"/>
  <c r="N66" i="2"/>
  <c r="N68" i="2"/>
  <c r="N69" i="2"/>
  <c r="N71" i="2"/>
  <c r="N72" i="2"/>
  <c r="N74" i="2"/>
  <c r="N75" i="2"/>
  <c r="N76" i="2"/>
  <c r="N78" i="2"/>
  <c r="N79" i="2"/>
  <c r="N80" i="2"/>
  <c r="N82" i="2"/>
  <c r="N83" i="2"/>
  <c r="N85" i="2"/>
  <c r="N86" i="2"/>
  <c r="N88" i="2"/>
  <c r="N89" i="2"/>
  <c r="N90" i="2"/>
  <c r="N92" i="2"/>
  <c r="N93" i="2"/>
  <c r="N94" i="2"/>
  <c r="N96" i="2"/>
  <c r="N97" i="2"/>
  <c r="N98" i="2"/>
  <c r="N100" i="2" s="1"/>
  <c r="N99" i="2"/>
  <c r="N101" i="2"/>
  <c r="N102" i="2"/>
  <c r="N104" i="2"/>
  <c r="N105" i="2"/>
  <c r="N107" i="2"/>
  <c r="N108" i="2"/>
  <c r="N110" i="2"/>
  <c r="N112" i="2" s="1"/>
  <c r="N111" i="2"/>
  <c r="N113" i="2"/>
  <c r="N114" i="2"/>
  <c r="N116" i="2"/>
  <c r="N117" i="2"/>
  <c r="N118" i="2"/>
  <c r="N120" i="2"/>
  <c r="N121" i="2"/>
  <c r="N122" i="2"/>
  <c r="N123" i="2"/>
  <c r="N125" i="2"/>
  <c r="N127" i="2" s="1"/>
  <c r="N126" i="2"/>
  <c r="N128" i="2"/>
  <c r="N129" i="2"/>
  <c r="N130" i="2"/>
  <c r="N131" i="2"/>
  <c r="N132" i="2"/>
  <c r="N133" i="2"/>
  <c r="N134" i="2"/>
  <c r="N136" i="2" s="1"/>
  <c r="N135" i="2"/>
  <c r="N139" i="2"/>
  <c r="N140" i="2"/>
  <c r="N143" i="2"/>
  <c r="N145" i="2"/>
  <c r="N148" i="2" s="1"/>
  <c r="N146" i="2"/>
  <c r="N147" i="2"/>
  <c r="N150" i="2"/>
  <c r="N151" i="2"/>
  <c r="N152" i="2"/>
  <c r="N153" i="2"/>
  <c r="N154" i="2"/>
  <c r="N155" i="2"/>
  <c r="N156" i="2"/>
  <c r="N157" i="2"/>
  <c r="N159" i="2"/>
  <c r="N160" i="2"/>
  <c r="N161" i="2"/>
  <c r="N163" i="2"/>
  <c r="N164" i="2"/>
  <c r="N165" i="2"/>
  <c r="N168" i="2"/>
  <c r="N169" i="2"/>
  <c r="N171" i="2"/>
  <c r="N172" i="2"/>
  <c r="N173" i="2"/>
  <c r="N174" i="2"/>
  <c r="N175" i="2"/>
  <c r="N177" i="2"/>
  <c r="N178" i="2"/>
  <c r="N180" i="2"/>
  <c r="N183" i="2"/>
  <c r="N184" i="2"/>
  <c r="N185" i="2"/>
  <c r="N191" i="2"/>
  <c r="N192" i="2"/>
  <c r="N196" i="2"/>
  <c r="N198" i="2"/>
  <c r="N200" i="2"/>
  <c r="N202" i="2"/>
  <c r="N203" i="2"/>
  <c r="N204" i="2"/>
  <c r="N205" i="2"/>
  <c r="N206" i="2"/>
  <c r="N214" i="2"/>
  <c r="N218" i="2"/>
  <c r="N226" i="2"/>
  <c r="N227" i="2" s="1"/>
  <c r="N228" i="2"/>
  <c r="N230" i="2" s="1"/>
  <c r="N229" i="2"/>
  <c r="N231" i="2"/>
  <c r="N232" i="2"/>
  <c r="N233" i="2"/>
  <c r="N234" i="2"/>
  <c r="N235" i="2"/>
  <c r="N236" i="2"/>
  <c r="N238" i="2"/>
  <c r="N240" i="2" s="1"/>
  <c r="N239" i="2"/>
  <c r="N241" i="2"/>
  <c r="N243" i="2"/>
  <c r="N244" i="2"/>
  <c r="N245" i="2"/>
  <c r="N246" i="2"/>
  <c r="N247" i="2"/>
  <c r="N248" i="2"/>
  <c r="N249" i="2"/>
  <c r="N251" i="2"/>
  <c r="N252" i="2"/>
  <c r="N253" i="2"/>
  <c r="N254" i="2"/>
  <c r="N256" i="2"/>
  <c r="N257" i="2"/>
  <c r="N259" i="2"/>
  <c r="N260" i="2"/>
  <c r="N261" i="2"/>
  <c r="N263" i="2"/>
  <c r="N265" i="2"/>
  <c r="N266" i="2"/>
  <c r="N268" i="2"/>
  <c r="N269" i="2"/>
  <c r="N270" i="2"/>
  <c r="N272" i="2"/>
  <c r="N274" i="2"/>
  <c r="N275" i="2" s="1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4" i="2"/>
  <c r="N295" i="2" s="1"/>
  <c r="N8" i="2"/>
  <c r="N10" i="2" s="1"/>
  <c r="K9" i="2"/>
  <c r="K11" i="2"/>
  <c r="K13" i="2" s="1"/>
  <c r="K12" i="2"/>
  <c r="K14" i="2"/>
  <c r="K15" i="2"/>
  <c r="K16" i="2" s="1"/>
  <c r="K17" i="2"/>
  <c r="K18" i="2"/>
  <c r="K20" i="2"/>
  <c r="K21" i="2"/>
  <c r="K22" i="2"/>
  <c r="K23" i="2"/>
  <c r="K24" i="2"/>
  <c r="K25" i="2"/>
  <c r="K26" i="2"/>
  <c r="K28" i="2"/>
  <c r="K29" i="2"/>
  <c r="K31" i="2" s="1"/>
  <c r="K30" i="2"/>
  <c r="K32" i="2"/>
  <c r="K35" i="2" s="1"/>
  <c r="K33" i="2"/>
  <c r="K34" i="2"/>
  <c r="K36" i="2"/>
  <c r="K37" i="2"/>
  <c r="K39" i="2"/>
  <c r="K40" i="2"/>
  <c r="K42" i="2"/>
  <c r="K43" i="2"/>
  <c r="K44" i="2"/>
  <c r="K46" i="2"/>
  <c r="K47" i="2"/>
  <c r="K48" i="2"/>
  <c r="K49" i="2"/>
  <c r="K50" i="2"/>
  <c r="K51" i="2" s="1"/>
  <c r="K52" i="2"/>
  <c r="K53" i="2"/>
  <c r="K55" i="2"/>
  <c r="K58" i="2" s="1"/>
  <c r="K56" i="2"/>
  <c r="K57" i="2"/>
  <c r="K59" i="2"/>
  <c r="K60" i="2"/>
  <c r="K62" i="2"/>
  <c r="K64" i="2" s="1"/>
  <c r="K63" i="2"/>
  <c r="K65" i="2"/>
  <c r="K66" i="2"/>
  <c r="K68" i="2"/>
  <c r="K69" i="2"/>
  <c r="K71" i="2"/>
  <c r="K72" i="2"/>
  <c r="K74" i="2"/>
  <c r="K77" i="2" s="1"/>
  <c r="K75" i="2"/>
  <c r="K76" i="2"/>
  <c r="K78" i="2"/>
  <c r="K79" i="2"/>
  <c r="K80" i="2"/>
  <c r="K82" i="2"/>
  <c r="K83" i="2"/>
  <c r="K85" i="2"/>
  <c r="K86" i="2"/>
  <c r="K88" i="2"/>
  <c r="K89" i="2"/>
  <c r="K90" i="2"/>
  <c r="K92" i="2"/>
  <c r="K93" i="2"/>
  <c r="K94" i="2"/>
  <c r="K96" i="2"/>
  <c r="K97" i="2"/>
  <c r="K98" i="2"/>
  <c r="K100" i="2" s="1"/>
  <c r="K99" i="2"/>
  <c r="K101" i="2"/>
  <c r="K102" i="2"/>
  <c r="K104" i="2"/>
  <c r="K105" i="2"/>
  <c r="K107" i="2"/>
  <c r="K109" i="2" s="1"/>
  <c r="K108" i="2"/>
  <c r="K110" i="2"/>
  <c r="K112" i="2" s="1"/>
  <c r="K111" i="2"/>
  <c r="K113" i="2"/>
  <c r="K114" i="2"/>
  <c r="K116" i="2"/>
  <c r="K117" i="2"/>
  <c r="K118" i="2"/>
  <c r="K120" i="2"/>
  <c r="K121" i="2"/>
  <c r="K122" i="2"/>
  <c r="K124" i="2" s="1"/>
  <c r="K123" i="2"/>
  <c r="K125" i="2"/>
  <c r="K126" i="2"/>
  <c r="K128" i="2"/>
  <c r="K129" i="2"/>
  <c r="K130" i="2"/>
  <c r="K131" i="2"/>
  <c r="K132" i="2"/>
  <c r="K133" i="2"/>
  <c r="K134" i="2"/>
  <c r="K135" i="2"/>
  <c r="K138" i="2"/>
  <c r="K139" i="2"/>
  <c r="K141" i="2" s="1"/>
  <c r="K140" i="2"/>
  <c r="K142" i="2"/>
  <c r="K144" i="2" s="1"/>
  <c r="K143" i="2"/>
  <c r="K146" i="2"/>
  <c r="K147" i="2"/>
  <c r="K149" i="2"/>
  <c r="K150" i="2"/>
  <c r="K151" i="2"/>
  <c r="K152" i="2"/>
  <c r="K153" i="2"/>
  <c r="K154" i="2"/>
  <c r="K155" i="2"/>
  <c r="K156" i="2"/>
  <c r="K157" i="2"/>
  <c r="K159" i="2"/>
  <c r="K160" i="2"/>
  <c r="K162" i="2" s="1"/>
  <c r="K161" i="2"/>
  <c r="K163" i="2"/>
  <c r="K164" i="2"/>
  <c r="K166" i="2" s="1"/>
  <c r="K165" i="2"/>
  <c r="K167" i="2"/>
  <c r="K168" i="2"/>
  <c r="K169" i="2"/>
  <c r="K171" i="2"/>
  <c r="K172" i="2"/>
  <c r="K174" i="2"/>
  <c r="K175" i="2"/>
  <c r="K178" i="2"/>
  <c r="K179" i="2"/>
  <c r="K180" i="2"/>
  <c r="K182" i="2"/>
  <c r="K183" i="2"/>
  <c r="K186" i="2" s="1"/>
  <c r="K184" i="2"/>
  <c r="K185" i="2"/>
  <c r="K191" i="2"/>
  <c r="K192" i="2"/>
  <c r="K195" i="2"/>
  <c r="K196" i="2"/>
  <c r="K199" i="2"/>
  <c r="K202" i="2"/>
  <c r="K203" i="2"/>
  <c r="K204" i="2"/>
  <c r="K205" i="2"/>
  <c r="K206" i="2"/>
  <c r="K208" i="2"/>
  <c r="K209" i="2"/>
  <c r="K213" i="2"/>
  <c r="K214" i="2"/>
  <c r="K216" i="2"/>
  <c r="K217" i="2"/>
  <c r="K219" i="2" s="1"/>
  <c r="K218" i="2"/>
  <c r="K220" i="2"/>
  <c r="K221" i="2"/>
  <c r="K226" i="2"/>
  <c r="K227" i="2" s="1"/>
  <c r="K228" i="2"/>
  <c r="K229" i="2"/>
  <c r="K231" i="2"/>
  <c r="K232" i="2"/>
  <c r="K233" i="2"/>
  <c r="K234" i="2"/>
  <c r="K235" i="2"/>
  <c r="K236" i="2"/>
  <c r="K238" i="2"/>
  <c r="K239" i="2"/>
  <c r="K241" i="2"/>
  <c r="K243" i="2"/>
  <c r="K250" i="2" s="1"/>
  <c r="K244" i="2"/>
  <c r="K245" i="2"/>
  <c r="K246" i="2"/>
  <c r="K247" i="2"/>
  <c r="K248" i="2"/>
  <c r="K249" i="2"/>
  <c r="K251" i="2"/>
  <c r="K252" i="2"/>
  <c r="K253" i="2"/>
  <c r="K254" i="2"/>
  <c r="K256" i="2"/>
  <c r="K257" i="2"/>
  <c r="K259" i="2"/>
  <c r="K260" i="2"/>
  <c r="K261" i="2"/>
  <c r="K263" i="2"/>
  <c r="K265" i="2"/>
  <c r="K267" i="2" s="1"/>
  <c r="K266" i="2"/>
  <c r="K268" i="2"/>
  <c r="K269" i="2"/>
  <c r="K270" i="2"/>
  <c r="K272" i="2"/>
  <c r="K274" i="2"/>
  <c r="K275" i="2" s="1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4" i="2"/>
  <c r="K295" i="2" s="1"/>
  <c r="K8" i="2"/>
  <c r="H9" i="2"/>
  <c r="H11" i="2"/>
  <c r="H12" i="2"/>
  <c r="H13" i="2" s="1"/>
  <c r="H14" i="2"/>
  <c r="H16" i="2" s="1"/>
  <c r="H15" i="2"/>
  <c r="H17" i="2"/>
  <c r="H19" i="2" s="1"/>
  <c r="H18" i="2"/>
  <c r="H20" i="2"/>
  <c r="H21" i="2"/>
  <c r="H22" i="2"/>
  <c r="H23" i="2"/>
  <c r="H24" i="2"/>
  <c r="H25" i="2"/>
  <c r="H26" i="2"/>
  <c r="H28" i="2"/>
  <c r="H29" i="2"/>
  <c r="H30" i="2"/>
  <c r="H32" i="2"/>
  <c r="H33" i="2"/>
  <c r="H34" i="2"/>
  <c r="H36" i="2"/>
  <c r="H37" i="2"/>
  <c r="H38" i="2" s="1"/>
  <c r="H39" i="2"/>
  <c r="H41" i="2" s="1"/>
  <c r="H40" i="2"/>
  <c r="H42" i="2"/>
  <c r="H43" i="2"/>
  <c r="H44" i="2"/>
  <c r="H46" i="2"/>
  <c r="H47" i="2"/>
  <c r="H48" i="2"/>
  <c r="H49" i="2"/>
  <c r="H50" i="2"/>
  <c r="H52" i="2"/>
  <c r="H53" i="2"/>
  <c r="H55" i="2"/>
  <c r="H56" i="2"/>
  <c r="H57" i="2"/>
  <c r="H59" i="2"/>
  <c r="H61" i="2" s="1"/>
  <c r="H60" i="2"/>
  <c r="H62" i="2"/>
  <c r="H63" i="2"/>
  <c r="H65" i="2"/>
  <c r="H67" i="2" s="1"/>
  <c r="H66" i="2"/>
  <c r="H68" i="2"/>
  <c r="H69" i="2"/>
  <c r="H71" i="2"/>
  <c r="H73" i="2" s="1"/>
  <c r="H72" i="2"/>
  <c r="H74" i="2"/>
  <c r="H75" i="2"/>
  <c r="H76" i="2"/>
  <c r="H78" i="2"/>
  <c r="H79" i="2"/>
  <c r="H80" i="2"/>
  <c r="H82" i="2"/>
  <c r="H84" i="2" s="1"/>
  <c r="H83" i="2"/>
  <c r="H85" i="2"/>
  <c r="H86" i="2"/>
  <c r="H88" i="2"/>
  <c r="H89" i="2"/>
  <c r="H90" i="2"/>
  <c r="H92" i="2"/>
  <c r="H93" i="2"/>
  <c r="H95" i="2" s="1"/>
  <c r="H94" i="2"/>
  <c r="H96" i="2"/>
  <c r="H97" i="2"/>
  <c r="H98" i="2"/>
  <c r="H99" i="2"/>
  <c r="H101" i="2"/>
  <c r="H103" i="2" s="1"/>
  <c r="H102" i="2"/>
  <c r="H104" i="2"/>
  <c r="H106" i="2" s="1"/>
  <c r="H105" i="2"/>
  <c r="H107" i="2"/>
  <c r="H108" i="2"/>
  <c r="H110" i="2"/>
  <c r="H112" i="2" s="1"/>
  <c r="H111" i="2"/>
  <c r="H113" i="2"/>
  <c r="H114" i="2"/>
  <c r="H116" i="2"/>
  <c r="H117" i="2"/>
  <c r="H119" i="2" s="1"/>
  <c r="H118" i="2"/>
  <c r="H120" i="2"/>
  <c r="H121" i="2"/>
  <c r="H122" i="2"/>
  <c r="H123" i="2"/>
  <c r="H125" i="2"/>
  <c r="H126" i="2"/>
  <c r="H128" i="2"/>
  <c r="H129" i="2"/>
  <c r="H130" i="2"/>
  <c r="H131" i="2"/>
  <c r="H132" i="2"/>
  <c r="H133" i="2"/>
  <c r="H134" i="2"/>
  <c r="H135" i="2"/>
  <c r="H139" i="2"/>
  <c r="H141" i="2" s="1"/>
  <c r="H140" i="2"/>
  <c r="H142" i="2"/>
  <c r="H143" i="2"/>
  <c r="H144" i="2" s="1"/>
  <c r="H145" i="2"/>
  <c r="H146" i="2"/>
  <c r="H147" i="2"/>
  <c r="H150" i="2"/>
  <c r="H151" i="2"/>
  <c r="H152" i="2"/>
  <c r="H153" i="2"/>
  <c r="H154" i="2"/>
  <c r="H155" i="2"/>
  <c r="H156" i="2"/>
  <c r="H157" i="2"/>
  <c r="H159" i="2"/>
  <c r="H160" i="2"/>
  <c r="H162" i="2" s="1"/>
  <c r="H161" i="2"/>
  <c r="H163" i="2"/>
  <c r="H164" i="2"/>
  <c r="H165" i="2"/>
  <c r="H167" i="2"/>
  <c r="H168" i="2"/>
  <c r="H169" i="2"/>
  <c r="H171" i="2"/>
  <c r="H174" i="2"/>
  <c r="H175" i="2"/>
  <c r="H180" i="2"/>
  <c r="H183" i="2"/>
  <c r="H184" i="2"/>
  <c r="H185" i="2"/>
  <c r="H188" i="2"/>
  <c r="H189" i="2" s="1"/>
  <c r="H190" i="2"/>
  <c r="H191" i="2"/>
  <c r="H192" i="2"/>
  <c r="H194" i="2"/>
  <c r="H195" i="2"/>
  <c r="H196" i="2"/>
  <c r="H199" i="2"/>
  <c r="H200" i="2"/>
  <c r="H201" i="2"/>
  <c r="H202" i="2"/>
  <c r="H203" i="2"/>
  <c r="H204" i="2"/>
  <c r="H205" i="2"/>
  <c r="H206" i="2"/>
  <c r="H208" i="2"/>
  <c r="H209" i="2"/>
  <c r="H210" i="2"/>
  <c r="H212" i="2"/>
  <c r="H213" i="2"/>
  <c r="H214" i="2"/>
  <c r="H216" i="2"/>
  <c r="H217" i="2"/>
  <c r="H219" i="2" s="1"/>
  <c r="H218" i="2"/>
  <c r="H220" i="2"/>
  <c r="H223" i="2" s="1"/>
  <c r="H221" i="2"/>
  <c r="H222" i="2"/>
  <c r="H224" i="2"/>
  <c r="H226" i="2"/>
  <c r="H227" i="2" s="1"/>
  <c r="H228" i="2"/>
  <c r="H229" i="2"/>
  <c r="H231" i="2"/>
  <c r="H232" i="2"/>
  <c r="H233" i="2"/>
  <c r="H234" i="2"/>
  <c r="H235" i="2"/>
  <c r="H236" i="2"/>
  <c r="H238" i="2"/>
  <c r="H239" i="2"/>
  <c r="H241" i="2"/>
  <c r="H243" i="2"/>
  <c r="H244" i="2"/>
  <c r="H245" i="2"/>
  <c r="H246" i="2"/>
  <c r="H247" i="2"/>
  <c r="H248" i="2"/>
  <c r="H249" i="2"/>
  <c r="H251" i="2"/>
  <c r="H252" i="2"/>
  <c r="H253" i="2"/>
  <c r="H254" i="2"/>
  <c r="H256" i="2"/>
  <c r="H257" i="2"/>
  <c r="H259" i="2"/>
  <c r="H260" i="2"/>
  <c r="H261" i="2"/>
  <c r="H263" i="2"/>
  <c r="H265" i="2"/>
  <c r="H267" i="2" s="1"/>
  <c r="H266" i="2"/>
  <c r="H268" i="2"/>
  <c r="H269" i="2"/>
  <c r="H270" i="2"/>
  <c r="H272" i="2"/>
  <c r="H274" i="2"/>
  <c r="H275" i="2" s="1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4" i="2"/>
  <c r="H295" i="2" s="1"/>
  <c r="H8" i="2"/>
  <c r="E9" i="2"/>
  <c r="E11" i="2"/>
  <c r="E12" i="2"/>
  <c r="E14" i="2"/>
  <c r="E16" i="2" s="1"/>
  <c r="E15" i="2"/>
  <c r="E17" i="2"/>
  <c r="E19" i="2" s="1"/>
  <c r="E18" i="2"/>
  <c r="E20" i="2"/>
  <c r="E21" i="2"/>
  <c r="E22" i="2"/>
  <c r="E23" i="2"/>
  <c r="E24" i="2"/>
  <c r="E25" i="2"/>
  <c r="E26" i="2"/>
  <c r="E28" i="2"/>
  <c r="E29" i="2"/>
  <c r="E30" i="2"/>
  <c r="E32" i="2"/>
  <c r="E33" i="2"/>
  <c r="E34" i="2"/>
  <c r="E36" i="2"/>
  <c r="E37" i="2"/>
  <c r="E38" i="2" s="1"/>
  <c r="E39" i="2"/>
  <c r="E41" i="2" s="1"/>
  <c r="E40" i="2"/>
  <c r="E42" i="2"/>
  <c r="E43" i="2"/>
  <c r="E44" i="2"/>
  <c r="E46" i="2"/>
  <c r="E47" i="2"/>
  <c r="E48" i="2"/>
  <c r="E49" i="2"/>
  <c r="E50" i="2"/>
  <c r="E52" i="2"/>
  <c r="E53" i="2"/>
  <c r="E55" i="2"/>
  <c r="E56" i="2"/>
  <c r="E57" i="2"/>
  <c r="E59" i="2"/>
  <c r="E61" i="2" s="1"/>
  <c r="E60" i="2"/>
  <c r="E62" i="2"/>
  <c r="E63" i="2"/>
  <c r="E65" i="2"/>
  <c r="E66" i="2"/>
  <c r="E68" i="2"/>
  <c r="E69" i="2"/>
  <c r="E71" i="2"/>
  <c r="E72" i="2"/>
  <c r="E74" i="2"/>
  <c r="E75" i="2"/>
  <c r="E76" i="2"/>
  <c r="E78" i="2"/>
  <c r="E79" i="2"/>
  <c r="E80" i="2"/>
  <c r="E82" i="2"/>
  <c r="E84" i="2" s="1"/>
  <c r="E83" i="2"/>
  <c r="E85" i="2"/>
  <c r="E86" i="2"/>
  <c r="E88" i="2"/>
  <c r="E89" i="2"/>
  <c r="E90" i="2"/>
  <c r="E92" i="2"/>
  <c r="E93" i="2"/>
  <c r="E94" i="2"/>
  <c r="E96" i="2"/>
  <c r="E97" i="2"/>
  <c r="E98" i="2"/>
  <c r="E99" i="2"/>
  <c r="E101" i="2"/>
  <c r="E103" i="2" s="1"/>
  <c r="E102" i="2"/>
  <c r="E104" i="2"/>
  <c r="E106" i="2" s="1"/>
  <c r="E105" i="2"/>
  <c r="E107" i="2"/>
  <c r="E108" i="2"/>
  <c r="E110" i="2"/>
  <c r="E111" i="2"/>
  <c r="E113" i="2"/>
  <c r="E114" i="2"/>
  <c r="E116" i="2"/>
  <c r="E117" i="2"/>
  <c r="E119" i="2" s="1"/>
  <c r="E118" i="2"/>
  <c r="E120" i="2"/>
  <c r="E121" i="2"/>
  <c r="E122" i="2"/>
  <c r="E123" i="2"/>
  <c r="E124" i="2" s="1"/>
  <c r="E125" i="2"/>
  <c r="E126" i="2"/>
  <c r="E128" i="2"/>
  <c r="E129" i="2"/>
  <c r="E130" i="2"/>
  <c r="E131" i="2"/>
  <c r="E132" i="2"/>
  <c r="E133" i="2"/>
  <c r="E134" i="2"/>
  <c r="E135" i="2"/>
  <c r="E138" i="2"/>
  <c r="E139" i="2"/>
  <c r="E140" i="2"/>
  <c r="E143" i="2"/>
  <c r="E146" i="2"/>
  <c r="E147" i="2"/>
  <c r="E150" i="2"/>
  <c r="E151" i="2"/>
  <c r="E152" i="2"/>
  <c r="E153" i="2"/>
  <c r="E154" i="2"/>
  <c r="E155" i="2"/>
  <c r="E156" i="2"/>
  <c r="E157" i="2"/>
  <c r="E159" i="2"/>
  <c r="E160" i="2"/>
  <c r="E162" i="2" s="1"/>
  <c r="E161" i="2"/>
  <c r="E163" i="2"/>
  <c r="E164" i="2"/>
  <c r="E168" i="2"/>
  <c r="E172" i="2"/>
  <c r="E173" i="2"/>
  <c r="E174" i="2"/>
  <c r="E175" i="2"/>
  <c r="E177" i="2"/>
  <c r="E178" i="2"/>
  <c r="E182" i="2"/>
  <c r="E184" i="2"/>
  <c r="E185" i="2"/>
  <c r="E188" i="2"/>
  <c r="E189" i="2" s="1"/>
  <c r="E190" i="2"/>
  <c r="E191" i="2"/>
  <c r="E192" i="2"/>
  <c r="E195" i="2"/>
  <c r="E196" i="2"/>
  <c r="E198" i="2"/>
  <c r="E201" i="2"/>
  <c r="E202" i="2"/>
  <c r="E203" i="2"/>
  <c r="E204" i="2"/>
  <c r="E205" i="2"/>
  <c r="E208" i="2"/>
  <c r="E209" i="2"/>
  <c r="E210" i="2"/>
  <c r="E212" i="2"/>
  <c r="E213" i="2"/>
  <c r="E214" i="2"/>
  <c r="E220" i="2"/>
  <c r="E221" i="2"/>
  <c r="E222" i="2"/>
  <c r="E226" i="2"/>
  <c r="E227" i="2" s="1"/>
  <c r="E228" i="2"/>
  <c r="E229" i="2"/>
  <c r="E231" i="2"/>
  <c r="E232" i="2"/>
  <c r="E233" i="2"/>
  <c r="E234" i="2"/>
  <c r="E235" i="2"/>
  <c r="E236" i="2"/>
  <c r="E238" i="2"/>
  <c r="E240" i="2" s="1"/>
  <c r="E239" i="2"/>
  <c r="E241" i="2"/>
  <c r="E243" i="2"/>
  <c r="E244" i="2"/>
  <c r="E245" i="2"/>
  <c r="E246" i="2"/>
  <c r="E247" i="2"/>
  <c r="E248" i="2"/>
  <c r="E249" i="2"/>
  <c r="E251" i="2"/>
  <c r="E252" i="2"/>
  <c r="E253" i="2"/>
  <c r="E254" i="2"/>
  <c r="E256" i="2"/>
  <c r="E257" i="2"/>
  <c r="E259" i="2"/>
  <c r="E260" i="2"/>
  <c r="E261" i="2"/>
  <c r="E263" i="2"/>
  <c r="E265" i="2"/>
  <c r="E266" i="2"/>
  <c r="E268" i="2"/>
  <c r="E269" i="2"/>
  <c r="E270" i="2"/>
  <c r="E272" i="2"/>
  <c r="E274" i="2"/>
  <c r="E275" i="2" s="1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4" i="2"/>
  <c r="E295" i="2" s="1"/>
  <c r="E8" i="2"/>
  <c r="E176" i="2" l="1"/>
  <c r="E271" i="2"/>
  <c r="N51" i="2"/>
  <c r="N186" i="2"/>
  <c r="N73" i="2"/>
  <c r="F137" i="2"/>
  <c r="K10" i="2"/>
  <c r="G264" i="2"/>
  <c r="E255" i="2"/>
  <c r="H136" i="2"/>
  <c r="E262" i="2"/>
  <c r="E264" i="2" s="1"/>
  <c r="E115" i="2"/>
  <c r="E70" i="2"/>
  <c r="H115" i="2"/>
  <c r="H70" i="2"/>
  <c r="K87" i="2"/>
  <c r="N27" i="2"/>
  <c r="N109" i="2"/>
  <c r="N64" i="2"/>
  <c r="F242" i="2"/>
  <c r="J264" i="2"/>
  <c r="G137" i="2"/>
  <c r="H45" i="2"/>
  <c r="M242" i="2"/>
  <c r="D137" i="2"/>
  <c r="F264" i="2"/>
  <c r="J242" i="2"/>
  <c r="N170" i="2"/>
  <c r="H250" i="2"/>
  <c r="M137" i="2"/>
  <c r="E293" i="2"/>
  <c r="E127" i="2"/>
  <c r="H170" i="2"/>
  <c r="H127" i="2"/>
  <c r="K54" i="2"/>
  <c r="N258" i="2"/>
  <c r="N237" i="2"/>
  <c r="N242" i="2" s="1"/>
  <c r="N124" i="2"/>
  <c r="N81" i="2"/>
  <c r="D264" i="2"/>
  <c r="G91" i="2"/>
  <c r="H81" i="2"/>
  <c r="K240" i="2"/>
  <c r="K119" i="2"/>
  <c r="H166" i="2"/>
  <c r="H100" i="2"/>
  <c r="H35" i="2"/>
  <c r="K95" i="2"/>
  <c r="K73" i="2"/>
  <c r="N293" i="2"/>
  <c r="N77" i="2"/>
  <c r="N31" i="2"/>
  <c r="D91" i="2"/>
  <c r="L91" i="2"/>
  <c r="L242" i="2"/>
  <c r="I242" i="2"/>
  <c r="E81" i="2"/>
  <c r="H262" i="2"/>
  <c r="H148" i="2"/>
  <c r="K258" i="2"/>
  <c r="K181" i="2"/>
  <c r="K136" i="2"/>
  <c r="N119" i="2"/>
  <c r="J91" i="2"/>
  <c r="I264" i="2"/>
  <c r="H197" i="2"/>
  <c r="K262" i="2"/>
  <c r="K264" i="2" s="1"/>
  <c r="E35" i="2"/>
  <c r="K237" i="2"/>
  <c r="N255" i="2"/>
  <c r="N141" i="2"/>
  <c r="E197" i="2"/>
  <c r="E141" i="2"/>
  <c r="E77" i="2"/>
  <c r="E51" i="2"/>
  <c r="E31" i="2"/>
  <c r="H10" i="2"/>
  <c r="H215" i="2"/>
  <c r="H77" i="2"/>
  <c r="H51" i="2"/>
  <c r="H31" i="2"/>
  <c r="K115" i="2"/>
  <c r="K70" i="2"/>
  <c r="N162" i="2"/>
  <c r="N95" i="2"/>
  <c r="I91" i="2"/>
  <c r="G187" i="2"/>
  <c r="H58" i="2"/>
  <c r="N166" i="2"/>
  <c r="E230" i="2"/>
  <c r="E13" i="2"/>
  <c r="E54" i="2"/>
  <c r="H258" i="2"/>
  <c r="H54" i="2"/>
  <c r="F225" i="2"/>
  <c r="E58" i="2"/>
  <c r="E100" i="2"/>
  <c r="E267" i="2"/>
  <c r="E223" i="2"/>
  <c r="E95" i="2"/>
  <c r="E73" i="2"/>
  <c r="H293" i="2"/>
  <c r="H211" i="2"/>
  <c r="K293" i="2"/>
  <c r="K67" i="2"/>
  <c r="N271" i="2"/>
  <c r="N273" i="2" s="1"/>
  <c r="N115" i="2"/>
  <c r="N70" i="2"/>
  <c r="F91" i="2"/>
  <c r="J137" i="2"/>
  <c r="D242" i="2"/>
  <c r="H240" i="2"/>
  <c r="H242" i="2" s="1"/>
  <c r="H124" i="2"/>
  <c r="H237" i="2"/>
  <c r="H193" i="2"/>
  <c r="E250" i="2"/>
  <c r="E193" i="2"/>
  <c r="E136" i="2"/>
  <c r="H255" i="2"/>
  <c r="H264" i="2" s="1"/>
  <c r="H27" i="2"/>
  <c r="K255" i="2"/>
  <c r="K45" i="2"/>
  <c r="K27" i="2"/>
  <c r="I137" i="2"/>
  <c r="M264" i="2"/>
  <c r="L137" i="2"/>
  <c r="L264" i="2"/>
  <c r="M91" i="2"/>
  <c r="H230" i="2"/>
  <c r="N267" i="2"/>
  <c r="K271" i="2"/>
  <c r="K170" i="2"/>
  <c r="K158" i="2"/>
  <c r="K106" i="2"/>
  <c r="K84" i="2"/>
  <c r="K61" i="2"/>
  <c r="K19" i="2"/>
  <c r="N250" i="2"/>
  <c r="N87" i="2"/>
  <c r="K230" i="2"/>
  <c r="K273" i="2"/>
  <c r="K197" i="2"/>
  <c r="K38" i="2"/>
  <c r="H186" i="2"/>
  <c r="K41" i="2"/>
  <c r="E112" i="2"/>
  <c r="E211" i="2"/>
  <c r="E45" i="2"/>
  <c r="K127" i="2"/>
  <c r="K137" i="2" s="1"/>
  <c r="N176" i="2"/>
  <c r="N41" i="2"/>
  <c r="E258" i="2"/>
  <c r="E237" i="2"/>
  <c r="E242" i="2" s="1"/>
  <c r="E109" i="2"/>
  <c r="E87" i="2"/>
  <c r="E91" i="2" s="1"/>
  <c r="E64" i="2"/>
  <c r="E27" i="2"/>
  <c r="H109" i="2"/>
  <c r="H87" i="2"/>
  <c r="H64" i="2"/>
  <c r="K103" i="2"/>
  <c r="N106" i="2"/>
  <c r="N61" i="2"/>
  <c r="G242" i="2"/>
  <c r="E215" i="2"/>
  <c r="E67" i="2"/>
  <c r="H271" i="2"/>
  <c r="H273" i="2" s="1"/>
  <c r="E10" i="2"/>
  <c r="H207" i="2"/>
  <c r="K81" i="2"/>
  <c r="N262" i="2"/>
  <c r="N103" i="2"/>
  <c r="N58" i="2"/>
  <c r="E273" i="2"/>
  <c r="O9" i="2"/>
  <c r="P9" i="2"/>
  <c r="O11" i="2"/>
  <c r="P11" i="2"/>
  <c r="P13" i="2" s="1"/>
  <c r="O12" i="2"/>
  <c r="P12" i="2"/>
  <c r="O14" i="2"/>
  <c r="P14" i="2"/>
  <c r="O15" i="2"/>
  <c r="P15" i="2"/>
  <c r="O17" i="2"/>
  <c r="P17" i="2"/>
  <c r="O18" i="2"/>
  <c r="P18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8" i="2"/>
  <c r="P28" i="2"/>
  <c r="O29" i="2"/>
  <c r="P29" i="2"/>
  <c r="O30" i="2"/>
  <c r="P30" i="2"/>
  <c r="O32" i="2"/>
  <c r="P32" i="2"/>
  <c r="P35" i="2" s="1"/>
  <c r="O33" i="2"/>
  <c r="P33" i="2"/>
  <c r="O34" i="2"/>
  <c r="P34" i="2"/>
  <c r="O36" i="2"/>
  <c r="P36" i="2"/>
  <c r="O37" i="2"/>
  <c r="P37" i="2"/>
  <c r="O39" i="2"/>
  <c r="O41" i="2" s="1"/>
  <c r="P39" i="2"/>
  <c r="O40" i="2"/>
  <c r="P40" i="2"/>
  <c r="O42" i="2"/>
  <c r="P42" i="2"/>
  <c r="O43" i="2"/>
  <c r="P43" i="2"/>
  <c r="O44" i="2"/>
  <c r="P44" i="2"/>
  <c r="O46" i="2"/>
  <c r="P46" i="2"/>
  <c r="O47" i="2"/>
  <c r="P47" i="2"/>
  <c r="O48" i="2"/>
  <c r="P48" i="2"/>
  <c r="O49" i="2"/>
  <c r="P49" i="2"/>
  <c r="O50" i="2"/>
  <c r="P50" i="2"/>
  <c r="O52" i="2"/>
  <c r="P52" i="2"/>
  <c r="O53" i="2"/>
  <c r="P53" i="2"/>
  <c r="O55" i="2"/>
  <c r="P55" i="2"/>
  <c r="O56" i="2"/>
  <c r="P56" i="2"/>
  <c r="O57" i="2"/>
  <c r="P57" i="2"/>
  <c r="O59" i="2"/>
  <c r="P59" i="2"/>
  <c r="O60" i="2"/>
  <c r="P60" i="2"/>
  <c r="O62" i="2"/>
  <c r="P62" i="2"/>
  <c r="O63" i="2"/>
  <c r="P63" i="2"/>
  <c r="O65" i="2"/>
  <c r="P65" i="2"/>
  <c r="P67" i="2" s="1"/>
  <c r="O66" i="2"/>
  <c r="P66" i="2"/>
  <c r="O68" i="2"/>
  <c r="P68" i="2"/>
  <c r="O69" i="2"/>
  <c r="P69" i="2"/>
  <c r="O71" i="2"/>
  <c r="P71" i="2"/>
  <c r="O72" i="2"/>
  <c r="P72" i="2"/>
  <c r="O74" i="2"/>
  <c r="P74" i="2"/>
  <c r="O75" i="2"/>
  <c r="P75" i="2"/>
  <c r="O76" i="2"/>
  <c r="P76" i="2"/>
  <c r="O78" i="2"/>
  <c r="P78" i="2"/>
  <c r="O79" i="2"/>
  <c r="P79" i="2"/>
  <c r="O80" i="2"/>
  <c r="P80" i="2"/>
  <c r="O82" i="2"/>
  <c r="P82" i="2"/>
  <c r="O83" i="2"/>
  <c r="P83" i="2"/>
  <c r="O85" i="2"/>
  <c r="P85" i="2"/>
  <c r="O86" i="2"/>
  <c r="P86" i="2"/>
  <c r="O88" i="2"/>
  <c r="P88" i="2"/>
  <c r="O89" i="2"/>
  <c r="P89" i="2"/>
  <c r="O90" i="2"/>
  <c r="P90" i="2"/>
  <c r="O92" i="2"/>
  <c r="P92" i="2"/>
  <c r="O93" i="2"/>
  <c r="P93" i="2"/>
  <c r="O94" i="2"/>
  <c r="P94" i="2"/>
  <c r="O96" i="2"/>
  <c r="P96" i="2"/>
  <c r="O97" i="2"/>
  <c r="P97" i="2"/>
  <c r="O98" i="2"/>
  <c r="P98" i="2"/>
  <c r="P100" i="2" s="1"/>
  <c r="O99" i="2"/>
  <c r="P99" i="2"/>
  <c r="O101" i="2"/>
  <c r="P101" i="2"/>
  <c r="O102" i="2"/>
  <c r="P102" i="2"/>
  <c r="O104" i="2"/>
  <c r="P104" i="2"/>
  <c r="O105" i="2"/>
  <c r="P105" i="2"/>
  <c r="O107" i="2"/>
  <c r="P107" i="2"/>
  <c r="O108" i="2"/>
  <c r="P108" i="2"/>
  <c r="O110" i="2"/>
  <c r="P110" i="2"/>
  <c r="P112" i="2" s="1"/>
  <c r="O111" i="2"/>
  <c r="P111" i="2"/>
  <c r="O113" i="2"/>
  <c r="P113" i="2"/>
  <c r="O114" i="2"/>
  <c r="P114" i="2"/>
  <c r="O116" i="2"/>
  <c r="P116" i="2"/>
  <c r="O117" i="2"/>
  <c r="O119" i="2" s="1"/>
  <c r="P117" i="2"/>
  <c r="O118" i="2"/>
  <c r="P118" i="2"/>
  <c r="O120" i="2"/>
  <c r="P120" i="2"/>
  <c r="O121" i="2"/>
  <c r="P121" i="2"/>
  <c r="O122" i="2"/>
  <c r="O124" i="2" s="1"/>
  <c r="P122" i="2"/>
  <c r="O123" i="2"/>
  <c r="P123" i="2"/>
  <c r="O125" i="2"/>
  <c r="P125" i="2"/>
  <c r="O126" i="2"/>
  <c r="P126" i="2"/>
  <c r="O128" i="2"/>
  <c r="P128" i="2"/>
  <c r="O129" i="2"/>
  <c r="P129" i="2"/>
  <c r="O130" i="2"/>
  <c r="P130" i="2"/>
  <c r="O131" i="2"/>
  <c r="P131" i="2"/>
  <c r="O132" i="2"/>
  <c r="P132" i="2"/>
  <c r="O133" i="2"/>
  <c r="P133" i="2"/>
  <c r="O134" i="2"/>
  <c r="P134" i="2"/>
  <c r="O135" i="2"/>
  <c r="P135" i="2"/>
  <c r="O139" i="2"/>
  <c r="O141" i="2" s="1"/>
  <c r="P139" i="2"/>
  <c r="O140" i="2"/>
  <c r="P140" i="2"/>
  <c r="O143" i="2"/>
  <c r="P143" i="2"/>
  <c r="O146" i="2"/>
  <c r="P146" i="2"/>
  <c r="O147" i="2"/>
  <c r="P147" i="2"/>
  <c r="O150" i="2"/>
  <c r="P150" i="2"/>
  <c r="O151" i="2"/>
  <c r="P151" i="2"/>
  <c r="O152" i="2"/>
  <c r="P152" i="2"/>
  <c r="O153" i="2"/>
  <c r="P153" i="2"/>
  <c r="O154" i="2"/>
  <c r="P154" i="2"/>
  <c r="O155" i="2"/>
  <c r="P155" i="2"/>
  <c r="O156" i="2"/>
  <c r="P156" i="2"/>
  <c r="O157" i="2"/>
  <c r="P157" i="2"/>
  <c r="O159" i="2"/>
  <c r="P159" i="2"/>
  <c r="O160" i="2"/>
  <c r="P160" i="2"/>
  <c r="O161" i="2"/>
  <c r="P161" i="2"/>
  <c r="O163" i="2"/>
  <c r="P163" i="2"/>
  <c r="O164" i="2"/>
  <c r="P164" i="2"/>
  <c r="O165" i="2"/>
  <c r="O167" i="2"/>
  <c r="O168" i="2"/>
  <c r="P168" i="2"/>
  <c r="O169" i="2"/>
  <c r="O171" i="2"/>
  <c r="P172" i="2"/>
  <c r="P173" i="2"/>
  <c r="O174" i="2"/>
  <c r="P174" i="2"/>
  <c r="O175" i="2"/>
  <c r="P175" i="2"/>
  <c r="P178" i="2"/>
  <c r="O180" i="2"/>
  <c r="P182" i="2"/>
  <c r="O183" i="2"/>
  <c r="O184" i="2"/>
  <c r="P184" i="2"/>
  <c r="O185" i="2"/>
  <c r="P185" i="2"/>
  <c r="O191" i="2"/>
  <c r="P191" i="2"/>
  <c r="O192" i="2"/>
  <c r="P192" i="2"/>
  <c r="O196" i="2"/>
  <c r="P196" i="2"/>
  <c r="O202" i="2"/>
  <c r="P202" i="2"/>
  <c r="O203" i="2"/>
  <c r="P203" i="2"/>
  <c r="O204" i="2"/>
  <c r="P204" i="2"/>
  <c r="O205" i="2"/>
  <c r="P205" i="2"/>
  <c r="O206" i="2"/>
  <c r="P212" i="2"/>
  <c r="O213" i="2"/>
  <c r="O214" i="2"/>
  <c r="P214" i="2"/>
  <c r="P221" i="2"/>
  <c r="P222" i="2"/>
  <c r="O226" i="2"/>
  <c r="P226" i="2"/>
  <c r="P227" i="2" s="1"/>
  <c r="O228" i="2"/>
  <c r="P228" i="2"/>
  <c r="P230" i="2" s="1"/>
  <c r="O229" i="2"/>
  <c r="P229" i="2"/>
  <c r="O231" i="2"/>
  <c r="P231" i="2"/>
  <c r="O232" i="2"/>
  <c r="P232" i="2"/>
  <c r="O233" i="2"/>
  <c r="P233" i="2"/>
  <c r="O234" i="2"/>
  <c r="P234" i="2"/>
  <c r="O235" i="2"/>
  <c r="P235" i="2"/>
  <c r="O236" i="2"/>
  <c r="P236" i="2"/>
  <c r="O238" i="2"/>
  <c r="P238" i="2"/>
  <c r="P240" i="2" s="1"/>
  <c r="O239" i="2"/>
  <c r="P239" i="2"/>
  <c r="O241" i="2"/>
  <c r="P241" i="2"/>
  <c r="O243" i="2"/>
  <c r="P243" i="2"/>
  <c r="O244" i="2"/>
  <c r="P244" i="2"/>
  <c r="O245" i="2"/>
  <c r="Q245" i="2" s="1"/>
  <c r="P245" i="2"/>
  <c r="O246" i="2"/>
  <c r="P246" i="2"/>
  <c r="O247" i="2"/>
  <c r="P247" i="2"/>
  <c r="O248" i="2"/>
  <c r="P248" i="2"/>
  <c r="O249" i="2"/>
  <c r="P249" i="2"/>
  <c r="O251" i="2"/>
  <c r="P251" i="2"/>
  <c r="O252" i="2"/>
  <c r="P252" i="2"/>
  <c r="O253" i="2"/>
  <c r="P253" i="2"/>
  <c r="O254" i="2"/>
  <c r="Q254" i="2" s="1"/>
  <c r="P254" i="2"/>
  <c r="O256" i="2"/>
  <c r="P256" i="2"/>
  <c r="O257" i="2"/>
  <c r="P257" i="2"/>
  <c r="O259" i="2"/>
  <c r="P259" i="2"/>
  <c r="O260" i="2"/>
  <c r="P260" i="2"/>
  <c r="O261" i="2"/>
  <c r="P261" i="2"/>
  <c r="O263" i="2"/>
  <c r="P263" i="2"/>
  <c r="O265" i="2"/>
  <c r="P265" i="2"/>
  <c r="P267" i="2" s="1"/>
  <c r="O266" i="2"/>
  <c r="Q266" i="2" s="1"/>
  <c r="P266" i="2"/>
  <c r="O268" i="2"/>
  <c r="P268" i="2"/>
  <c r="O269" i="2"/>
  <c r="P269" i="2"/>
  <c r="O270" i="2"/>
  <c r="P270" i="2"/>
  <c r="O272" i="2"/>
  <c r="P272" i="2"/>
  <c r="O274" i="2"/>
  <c r="O275" i="2" s="1"/>
  <c r="P274" i="2"/>
  <c r="P275" i="2" s="1"/>
  <c r="O276" i="2"/>
  <c r="P276" i="2"/>
  <c r="O277" i="2"/>
  <c r="P277" i="2"/>
  <c r="O278" i="2"/>
  <c r="Q278" i="2" s="1"/>
  <c r="P278" i="2"/>
  <c r="O279" i="2"/>
  <c r="P279" i="2"/>
  <c r="O280" i="2"/>
  <c r="P280" i="2"/>
  <c r="O281" i="2"/>
  <c r="P281" i="2"/>
  <c r="O282" i="2"/>
  <c r="P282" i="2"/>
  <c r="O283" i="2"/>
  <c r="P283" i="2"/>
  <c r="O284" i="2"/>
  <c r="P284" i="2"/>
  <c r="O285" i="2"/>
  <c r="P285" i="2"/>
  <c r="O286" i="2"/>
  <c r="Q286" i="2" s="1"/>
  <c r="P286" i="2"/>
  <c r="O287" i="2"/>
  <c r="P287" i="2"/>
  <c r="O288" i="2"/>
  <c r="P288" i="2"/>
  <c r="O289" i="2"/>
  <c r="P289" i="2"/>
  <c r="O290" i="2"/>
  <c r="P290" i="2"/>
  <c r="O291" i="2"/>
  <c r="P291" i="2"/>
  <c r="O292" i="2"/>
  <c r="P292" i="2"/>
  <c r="O294" i="2"/>
  <c r="P294" i="2"/>
  <c r="P295" i="2" s="1"/>
  <c r="P8" i="2"/>
  <c r="O8" i="2"/>
  <c r="N137" i="2" l="1"/>
  <c r="K242" i="2"/>
  <c r="N264" i="2"/>
  <c r="K91" i="2"/>
  <c r="N91" i="2"/>
  <c r="H137" i="2"/>
  <c r="P141" i="2"/>
  <c r="P119" i="2"/>
  <c r="P41" i="2"/>
  <c r="H91" i="2"/>
  <c r="P262" i="2"/>
  <c r="E137" i="2"/>
  <c r="P10" i="2"/>
  <c r="O81" i="2"/>
  <c r="O58" i="2"/>
  <c r="O255" i="2"/>
  <c r="O186" i="2"/>
  <c r="P109" i="2"/>
  <c r="P87" i="2"/>
  <c r="P77" i="2"/>
  <c r="P64" i="2"/>
  <c r="P31" i="2"/>
  <c r="O166" i="2"/>
  <c r="O109" i="2"/>
  <c r="O87" i="2"/>
  <c r="O77" i="2"/>
  <c r="O64" i="2"/>
  <c r="O31" i="2"/>
  <c r="P51" i="2"/>
  <c r="P27" i="2"/>
  <c r="Q96" i="2"/>
  <c r="O51" i="2"/>
  <c r="O27" i="2"/>
  <c r="Q248" i="2"/>
  <c r="P271" i="2"/>
  <c r="O106" i="2"/>
  <c r="O95" i="2"/>
  <c r="O84" i="2"/>
  <c r="O73" i="2"/>
  <c r="O61" i="2"/>
  <c r="O19" i="2"/>
  <c r="Q270" i="2"/>
  <c r="P73" i="2"/>
  <c r="P127" i="2"/>
  <c r="P273" i="2"/>
  <c r="P258" i="2"/>
  <c r="P237" i="2"/>
  <c r="P242" i="2" s="1"/>
  <c r="Q196" i="2"/>
  <c r="Q174" i="2"/>
  <c r="Q160" i="2"/>
  <c r="O162" i="2"/>
  <c r="Q151" i="2"/>
  <c r="Q134" i="2"/>
  <c r="O136" i="2"/>
  <c r="Q125" i="2"/>
  <c r="O127" i="2"/>
  <c r="Q114" i="2"/>
  <c r="Q102" i="2"/>
  <c r="Q92" i="2"/>
  <c r="Q80" i="2"/>
  <c r="Q69" i="2"/>
  <c r="Q57" i="2"/>
  <c r="Q47" i="2"/>
  <c r="Q36" i="2"/>
  <c r="O38" i="2"/>
  <c r="Q25" i="2"/>
  <c r="Q15" i="2"/>
  <c r="O230" i="2"/>
  <c r="P106" i="2"/>
  <c r="Q226" i="2"/>
  <c r="Q227" i="2" s="1"/>
  <c r="O227" i="2"/>
  <c r="P136" i="2"/>
  <c r="P176" i="2"/>
  <c r="P103" i="2"/>
  <c r="P70" i="2"/>
  <c r="P16" i="2"/>
  <c r="Q94" i="2"/>
  <c r="Q281" i="2"/>
  <c r="O240" i="2"/>
  <c r="O242" i="2" s="1"/>
  <c r="P84" i="2"/>
  <c r="P19" i="2"/>
  <c r="O271" i="2"/>
  <c r="O273" i="2" s="1"/>
  <c r="P162" i="2"/>
  <c r="P38" i="2"/>
  <c r="O258" i="2"/>
  <c r="O237" i="2"/>
  <c r="P115" i="2"/>
  <c r="Q8" i="2"/>
  <c r="O10" i="2"/>
  <c r="O115" i="2"/>
  <c r="O103" i="2"/>
  <c r="O70" i="2"/>
  <c r="O16" i="2"/>
  <c r="Q289" i="2"/>
  <c r="O262" i="2"/>
  <c r="P95" i="2"/>
  <c r="P61" i="2"/>
  <c r="P124" i="2"/>
  <c r="P81" i="2"/>
  <c r="P58" i="2"/>
  <c r="Q294" i="2"/>
  <c r="Q295" i="2" s="1"/>
  <c r="O295" i="2"/>
  <c r="Q253" i="2"/>
  <c r="O112" i="2"/>
  <c r="O100" i="2"/>
  <c r="O67" i="2"/>
  <c r="O35" i="2"/>
  <c r="O13" i="2"/>
  <c r="Q285" i="2"/>
  <c r="Q265" i="2"/>
  <c r="Q267" i="2" s="1"/>
  <c r="O267" i="2"/>
  <c r="P250" i="2"/>
  <c r="O293" i="2"/>
  <c r="O250" i="2"/>
  <c r="P54" i="2"/>
  <c r="P45" i="2"/>
  <c r="Q72" i="2"/>
  <c r="Q277" i="2"/>
  <c r="Q244" i="2"/>
  <c r="P293" i="2"/>
  <c r="O170" i="2"/>
  <c r="P255" i="2"/>
  <c r="Q184" i="2"/>
  <c r="Q155" i="2"/>
  <c r="Q143" i="2"/>
  <c r="Q120" i="2"/>
  <c r="Q108" i="2"/>
  <c r="O54" i="2"/>
  <c r="O45" i="2"/>
  <c r="Q280" i="2"/>
  <c r="Q269" i="2"/>
  <c r="Q271" i="2" s="1"/>
  <c r="Q257" i="2"/>
  <c r="Q247" i="2"/>
  <c r="Q238" i="2"/>
  <c r="Q256" i="2"/>
  <c r="Q161" i="2"/>
  <c r="Q152" i="2"/>
  <c r="Q135" i="2"/>
  <c r="Q126" i="2"/>
  <c r="Q116" i="2"/>
  <c r="Q104" i="2"/>
  <c r="Q71" i="2"/>
  <c r="Q48" i="2"/>
  <c r="Q37" i="2"/>
  <c r="Q26" i="2"/>
  <c r="Q17" i="2"/>
  <c r="Q46" i="2"/>
  <c r="Q185" i="2"/>
  <c r="Q168" i="2"/>
  <c r="Q156" i="2"/>
  <c r="Q146" i="2"/>
  <c r="Q131" i="2"/>
  <c r="Q121" i="2"/>
  <c r="Q110" i="2"/>
  <c r="Q88" i="2"/>
  <c r="Q30" i="2"/>
  <c r="Q235" i="2"/>
  <c r="Q192" i="2"/>
  <c r="Q56" i="2"/>
  <c r="Q24" i="2"/>
  <c r="Q14" i="2"/>
  <c r="Q16" i="2" s="1"/>
  <c r="Q191" i="2"/>
  <c r="Q147" i="2"/>
  <c r="Q78" i="2"/>
  <c r="Q272" i="2"/>
  <c r="Q232" i="2"/>
  <c r="Q157" i="2"/>
  <c r="Q98" i="2"/>
  <c r="Q76" i="2"/>
  <c r="Q65" i="2"/>
  <c r="Q53" i="2"/>
  <c r="Q43" i="2"/>
  <c r="Q32" i="2"/>
  <c r="Q22" i="2"/>
  <c r="Q11" i="2"/>
  <c r="Q259" i="2"/>
  <c r="Q288" i="2"/>
  <c r="Q62" i="2"/>
  <c r="Q40" i="2"/>
  <c r="Q128" i="2"/>
  <c r="Q83" i="2"/>
  <c r="Q60" i="2"/>
  <c r="Q49" i="2"/>
  <c r="Q39" i="2"/>
  <c r="Q28" i="2"/>
  <c r="Q18" i="2"/>
  <c r="Q236" i="2"/>
  <c r="Q202" i="2"/>
  <c r="Q175" i="2"/>
  <c r="Q93" i="2"/>
  <c r="Q95" i="2" s="1"/>
  <c r="Q284" i="2"/>
  <c r="Q243" i="2"/>
  <c r="Q34" i="2"/>
  <c r="Q261" i="2"/>
  <c r="Q241" i="2"/>
  <c r="Q233" i="2"/>
  <c r="Q214" i="2"/>
  <c r="Q263" i="2"/>
  <c r="Q123" i="2"/>
  <c r="Q68" i="2"/>
  <c r="Q132" i="2"/>
  <c r="Q122" i="2"/>
  <c r="Q111" i="2"/>
  <c r="Q99" i="2"/>
  <c r="Q89" i="2"/>
  <c r="Q66" i="2"/>
  <c r="Q55" i="2"/>
  <c r="Q44" i="2"/>
  <c r="Q33" i="2"/>
  <c r="Q23" i="2"/>
  <c r="Q12" i="2"/>
  <c r="Q133" i="2"/>
  <c r="Q79" i="2"/>
  <c r="Q251" i="2"/>
  <c r="Q290" i="2"/>
  <c r="Q282" i="2"/>
  <c r="Q260" i="2"/>
  <c r="Q249" i="2"/>
  <c r="Q292" i="2"/>
  <c r="Q252" i="2"/>
  <c r="Q113" i="2"/>
  <c r="Q115" i="2" s="1"/>
  <c r="Q276" i="2"/>
  <c r="Q159" i="2"/>
  <c r="Q101" i="2"/>
  <c r="Q103" i="2" s="1"/>
  <c r="Q291" i="2"/>
  <c r="Q274" i="2"/>
  <c r="Q275" i="2" s="1"/>
  <c r="Q239" i="2"/>
  <c r="Q231" i="2"/>
  <c r="Q234" i="2"/>
  <c r="Q150" i="2"/>
  <c r="Q90" i="2"/>
  <c r="Q283" i="2"/>
  <c r="Q205" i="2"/>
  <c r="Q130" i="2"/>
  <c r="Q97" i="2"/>
  <c r="Q86" i="2"/>
  <c r="Q75" i="2"/>
  <c r="Q63" i="2"/>
  <c r="Q52" i="2"/>
  <c r="Q42" i="2"/>
  <c r="Q21" i="2"/>
  <c r="Q9" i="2"/>
  <c r="Q204" i="2"/>
  <c r="Q140" i="2"/>
  <c r="Q246" i="2"/>
  <c r="Q229" i="2"/>
  <c r="Q164" i="2"/>
  <c r="Q118" i="2"/>
  <c r="Q74" i="2"/>
  <c r="Q50" i="2"/>
  <c r="Q29" i="2"/>
  <c r="Q287" i="2"/>
  <c r="Q203" i="2"/>
  <c r="Q163" i="2"/>
  <c r="Q153" i="2"/>
  <c r="Q139" i="2"/>
  <c r="Q117" i="2"/>
  <c r="Q119" i="2" s="1"/>
  <c r="Q105" i="2"/>
  <c r="Q129" i="2"/>
  <c r="Q85" i="2"/>
  <c r="Q279" i="2"/>
  <c r="Q228" i="2"/>
  <c r="Q230" i="2" s="1"/>
  <c r="Q154" i="2"/>
  <c r="Q107" i="2"/>
  <c r="Q20" i="2"/>
  <c r="Q268" i="2"/>
  <c r="Q82" i="2"/>
  <c r="Q59" i="2"/>
  <c r="C242" i="2"/>
  <c r="O264" i="2" l="1"/>
  <c r="Q35" i="2"/>
  <c r="Q38" i="2"/>
  <c r="Q19" i="2"/>
  <c r="Q87" i="2"/>
  <c r="O91" i="2"/>
  <c r="Q136" i="2"/>
  <c r="P137" i="2"/>
  <c r="Q162" i="2"/>
  <c r="Q54" i="2"/>
  <c r="Q13" i="2"/>
  <c r="Q61" i="2"/>
  <c r="P91" i="2"/>
  <c r="P264" i="2"/>
  <c r="Q293" i="2"/>
  <c r="Q73" i="2"/>
  <c r="Q127" i="2"/>
  <c r="Q237" i="2"/>
  <c r="Q106" i="2"/>
  <c r="O137" i="2"/>
  <c r="Q31" i="2"/>
  <c r="Q67" i="2"/>
  <c r="Q112" i="2"/>
  <c r="Q51" i="2"/>
  <c r="Q77" i="2"/>
  <c r="Q84" i="2"/>
  <c r="Q273" i="2"/>
  <c r="Q124" i="2"/>
  <c r="Q27" i="2"/>
  <c r="Q109" i="2"/>
  <c r="Q70" i="2"/>
  <c r="Q41" i="2"/>
  <c r="Q100" i="2"/>
  <c r="Q58" i="2"/>
  <c r="Q258" i="2"/>
  <c r="Q255" i="2"/>
  <c r="Q240" i="2"/>
  <c r="Q81" i="2"/>
  <c r="Q64" i="2"/>
  <c r="Q10" i="2"/>
  <c r="Q141" i="2"/>
  <c r="Q45" i="2"/>
  <c r="Q250" i="2"/>
  <c r="Q262" i="2"/>
  <c r="C262" i="2"/>
  <c r="C258" i="2"/>
  <c r="C255" i="2"/>
  <c r="C250" i="2"/>
  <c r="Q264" i="2" l="1"/>
  <c r="Q242" i="2"/>
  <c r="Q137" i="2"/>
  <c r="Q91" i="2"/>
  <c r="C264" i="2"/>
  <c r="C293" i="2" l="1"/>
  <c r="C84" i="2"/>
  <c r="C87" i="2"/>
  <c r="C81" i="2"/>
  <c r="C77" i="2"/>
  <c r="C73" i="2"/>
  <c r="C70" i="2"/>
  <c r="C67" i="2"/>
  <c r="C64" i="2"/>
  <c r="C61" i="2"/>
  <c r="C58" i="2"/>
  <c r="C54" i="2"/>
  <c r="C51" i="2"/>
  <c r="C45" i="2"/>
  <c r="C41" i="2"/>
  <c r="C38" i="2"/>
  <c r="C35" i="2"/>
  <c r="C31" i="2"/>
  <c r="C27" i="2"/>
  <c r="C19" i="2"/>
  <c r="C16" i="2"/>
  <c r="C13" i="2"/>
  <c r="C10" i="2"/>
  <c r="C186" i="2" l="1"/>
  <c r="C181" i="2"/>
  <c r="C176" i="2"/>
  <c r="C170" i="2"/>
  <c r="C166" i="2"/>
  <c r="C162" i="2"/>
  <c r="C158" i="2"/>
  <c r="C148" i="2"/>
  <c r="C144" i="2"/>
  <c r="C141" i="2"/>
  <c r="L182" i="2"/>
  <c r="L179" i="2"/>
  <c r="M167" i="2"/>
  <c r="M149" i="2"/>
  <c r="M142" i="2"/>
  <c r="M144" i="2" s="1"/>
  <c r="L142" i="2"/>
  <c r="M138" i="2"/>
  <c r="F182" i="2"/>
  <c r="F179" i="2"/>
  <c r="F178" i="2"/>
  <c r="F177" i="2"/>
  <c r="F173" i="2"/>
  <c r="F172" i="2"/>
  <c r="F149" i="2"/>
  <c r="F138" i="2"/>
  <c r="J177" i="2"/>
  <c r="I173" i="2"/>
  <c r="I145" i="2"/>
  <c r="D183" i="2"/>
  <c r="D180" i="2"/>
  <c r="D179" i="2"/>
  <c r="D171" i="2"/>
  <c r="D169" i="2"/>
  <c r="D167" i="2"/>
  <c r="E167" i="2" s="1"/>
  <c r="D165" i="2"/>
  <c r="D149" i="2"/>
  <c r="D145" i="2"/>
  <c r="D142" i="2"/>
  <c r="P169" i="2" l="1"/>
  <c r="P170" i="2" s="1"/>
  <c r="E169" i="2"/>
  <c r="E170" i="2" s="1"/>
  <c r="D170" i="2"/>
  <c r="N142" i="2"/>
  <c r="N144" i="2" s="1"/>
  <c r="L144" i="2"/>
  <c r="P180" i="2"/>
  <c r="Q180" i="2" s="1"/>
  <c r="E180" i="2"/>
  <c r="N149" i="2"/>
  <c r="N158" i="2" s="1"/>
  <c r="M158" i="2"/>
  <c r="M187" i="2" s="1"/>
  <c r="O145" i="2"/>
  <c r="O148" i="2" s="1"/>
  <c r="I148" i="2"/>
  <c r="K145" i="2"/>
  <c r="K148" i="2" s="1"/>
  <c r="N182" i="2"/>
  <c r="P177" i="2"/>
  <c r="K177" i="2"/>
  <c r="J187" i="2"/>
  <c r="P138" i="2"/>
  <c r="N138" i="2"/>
  <c r="D181" i="2"/>
  <c r="E179" i="2"/>
  <c r="N167" i="2"/>
  <c r="K173" i="2"/>
  <c r="K176" i="2" s="1"/>
  <c r="I176" i="2"/>
  <c r="O138" i="2"/>
  <c r="H138" i="2"/>
  <c r="F158" i="2"/>
  <c r="H149" i="2"/>
  <c r="H158" i="2" s="1"/>
  <c r="P171" i="2"/>
  <c r="Q171" i="2" s="1"/>
  <c r="E171" i="2"/>
  <c r="D186" i="2"/>
  <c r="E183" i="2"/>
  <c r="E186" i="2" s="1"/>
  <c r="N179" i="2"/>
  <c r="N181" i="2" s="1"/>
  <c r="L181" i="2"/>
  <c r="L187" i="2" s="1"/>
  <c r="O172" i="2"/>
  <c r="Q172" i="2" s="1"/>
  <c r="H172" i="2"/>
  <c r="D144" i="2"/>
  <c r="E142" i="2"/>
  <c r="E144" i="2" s="1"/>
  <c r="F176" i="2"/>
  <c r="H173" i="2"/>
  <c r="H176" i="2" s="1"/>
  <c r="E145" i="2"/>
  <c r="E148" i="2" s="1"/>
  <c r="D148" i="2"/>
  <c r="O177" i="2"/>
  <c r="H177" i="2"/>
  <c r="E149" i="2"/>
  <c r="E158" i="2" s="1"/>
  <c r="D158" i="2"/>
  <c r="O178" i="2"/>
  <c r="Q178" i="2" s="1"/>
  <c r="H178" i="2"/>
  <c r="E165" i="2"/>
  <c r="E166" i="2" s="1"/>
  <c r="D166" i="2"/>
  <c r="H179" i="2"/>
  <c r="H181" i="2" s="1"/>
  <c r="F181" i="2"/>
  <c r="F187" i="2" s="1"/>
  <c r="F296" i="2" s="1"/>
  <c r="H182" i="2"/>
  <c r="P179" i="2"/>
  <c r="P183" i="2"/>
  <c r="P186" i="2" s="1"/>
  <c r="O149" i="2"/>
  <c r="O158" i="2" s="1"/>
  <c r="P142" i="2"/>
  <c r="P144" i="2" s="1"/>
  <c r="O173" i="2"/>
  <c r="O176" i="2" s="1"/>
  <c r="P165" i="2"/>
  <c r="P166" i="2" s="1"/>
  <c r="O179" i="2"/>
  <c r="O181" i="2" s="1"/>
  <c r="P149" i="2"/>
  <c r="P158" i="2" s="1"/>
  <c r="P167" i="2"/>
  <c r="Q167" i="2" s="1"/>
  <c r="P145" i="2"/>
  <c r="P148" i="2" s="1"/>
  <c r="O182" i="2"/>
  <c r="O142" i="2"/>
  <c r="O144" i="2" s="1"/>
  <c r="C223" i="2"/>
  <c r="C215" i="2"/>
  <c r="C211" i="2"/>
  <c r="C207" i="2"/>
  <c r="C197" i="2"/>
  <c r="C193" i="2"/>
  <c r="C189" i="2"/>
  <c r="M224" i="2"/>
  <c r="L224" i="2"/>
  <c r="L222" i="2"/>
  <c r="N222" i="2" s="1"/>
  <c r="L221" i="2"/>
  <c r="M220" i="2"/>
  <c r="M223" i="2" s="1"/>
  <c r="L220" i="2"/>
  <c r="M217" i="2"/>
  <c r="M219" i="2" s="1"/>
  <c r="L217" i="2"/>
  <c r="M216" i="2"/>
  <c r="L216" i="2"/>
  <c r="M213" i="2"/>
  <c r="L212" i="2"/>
  <c r="M210" i="2"/>
  <c r="M209" i="2"/>
  <c r="L209" i="2"/>
  <c r="M208" i="2"/>
  <c r="P208" i="2" s="1"/>
  <c r="L208" i="2"/>
  <c r="M201" i="2"/>
  <c r="M207" i="2" s="1"/>
  <c r="L201" i="2"/>
  <c r="M199" i="2"/>
  <c r="L199" i="2"/>
  <c r="M195" i="2"/>
  <c r="M197" i="2" s="1"/>
  <c r="L195" i="2"/>
  <c r="M194" i="2"/>
  <c r="L194" i="2"/>
  <c r="N194" i="2" s="1"/>
  <c r="M190" i="2"/>
  <c r="M193" i="2" s="1"/>
  <c r="L190" i="2"/>
  <c r="M188" i="2"/>
  <c r="M189" i="2" s="1"/>
  <c r="L188" i="2"/>
  <c r="I224" i="2"/>
  <c r="I222" i="2"/>
  <c r="I212" i="2"/>
  <c r="I210" i="2"/>
  <c r="I201" i="2"/>
  <c r="I200" i="2"/>
  <c r="J198" i="2"/>
  <c r="J225" i="2" s="1"/>
  <c r="I198" i="2"/>
  <c r="I194" i="2"/>
  <c r="K194" i="2" s="1"/>
  <c r="I190" i="2"/>
  <c r="I188" i="2"/>
  <c r="G198" i="2"/>
  <c r="C187" i="2"/>
  <c r="D224" i="2"/>
  <c r="D218" i="2"/>
  <c r="P218" i="2" s="1"/>
  <c r="C218" i="2"/>
  <c r="D217" i="2"/>
  <c r="C217" i="2"/>
  <c r="D216" i="2"/>
  <c r="E216" i="2" s="1"/>
  <c r="D206" i="2"/>
  <c r="D200" i="2"/>
  <c r="D199" i="2"/>
  <c r="D194" i="2"/>
  <c r="E194" i="2" s="1"/>
  <c r="K187" i="2" l="1"/>
  <c r="Q138" i="2"/>
  <c r="E217" i="2"/>
  <c r="D219" i="2"/>
  <c r="Q177" i="2"/>
  <c r="Q169" i="2"/>
  <c r="Q170" i="2" s="1"/>
  <c r="H187" i="2"/>
  <c r="O216" i="2"/>
  <c r="N216" i="2"/>
  <c r="P198" i="2"/>
  <c r="G225" i="2"/>
  <c r="G296" i="2" s="1"/>
  <c r="H198" i="2"/>
  <c r="H225" i="2" s="1"/>
  <c r="I189" i="2"/>
  <c r="K188" i="2"/>
  <c r="K189" i="2" s="1"/>
  <c r="P199" i="2"/>
  <c r="E199" i="2"/>
  <c r="D187" i="2"/>
  <c r="P200" i="2"/>
  <c r="E200" i="2"/>
  <c r="K201" i="2"/>
  <c r="K207" i="2" s="1"/>
  <c r="I207" i="2"/>
  <c r="N224" i="2"/>
  <c r="O208" i="2"/>
  <c r="Q208" i="2" s="1"/>
  <c r="N208" i="2"/>
  <c r="N209" i="2"/>
  <c r="L211" i="2"/>
  <c r="E206" i="2"/>
  <c r="E207" i="2" s="1"/>
  <c r="D207" i="2"/>
  <c r="D225" i="2" s="1"/>
  <c r="I223" i="2"/>
  <c r="K222" i="2"/>
  <c r="K223" i="2" s="1"/>
  <c r="K224" i="2"/>
  <c r="P181" i="2"/>
  <c r="P187" i="2" s="1"/>
  <c r="O218" i="2"/>
  <c r="Q218" i="2" s="1"/>
  <c r="E218" i="2"/>
  <c r="N188" i="2"/>
  <c r="N189" i="2" s="1"/>
  <c r="L189" i="2"/>
  <c r="P210" i="2"/>
  <c r="N210" i="2"/>
  <c r="K210" i="2"/>
  <c r="K211" i="2" s="1"/>
  <c r="I211" i="2"/>
  <c r="N187" i="2"/>
  <c r="P209" i="2"/>
  <c r="M211" i="2"/>
  <c r="L215" i="2"/>
  <c r="N212" i="2"/>
  <c r="N215" i="2" s="1"/>
  <c r="I187" i="2"/>
  <c r="O200" i="2"/>
  <c r="K200" i="2"/>
  <c r="N201" i="2"/>
  <c r="N207" i="2" s="1"/>
  <c r="L207" i="2"/>
  <c r="I215" i="2"/>
  <c r="K212" i="2"/>
  <c r="K215" i="2" s="1"/>
  <c r="E224" i="2"/>
  <c r="N190" i="2"/>
  <c r="N193" i="2" s="1"/>
  <c r="L193" i="2"/>
  <c r="M215" i="2"/>
  <c r="N213" i="2"/>
  <c r="L219" i="2"/>
  <c r="N217" i="2"/>
  <c r="N219" i="2" s="1"/>
  <c r="K190" i="2"/>
  <c r="K193" i="2" s="1"/>
  <c r="I193" i="2"/>
  <c r="O195" i="2"/>
  <c r="O197" i="2" s="1"/>
  <c r="L197" i="2"/>
  <c r="N195" i="2"/>
  <c r="N197" i="2" s="1"/>
  <c r="O220" i="2"/>
  <c r="N220" i="2"/>
  <c r="L223" i="2"/>
  <c r="O198" i="2"/>
  <c r="Q198" i="2" s="1"/>
  <c r="K198" i="2"/>
  <c r="O199" i="2"/>
  <c r="N199" i="2"/>
  <c r="O187" i="2"/>
  <c r="E181" i="2"/>
  <c r="O221" i="2"/>
  <c r="Q221" i="2" s="1"/>
  <c r="N221" i="2"/>
  <c r="E187" i="2"/>
  <c r="J296" i="2"/>
  <c r="Q173" i="2"/>
  <c r="Q176" i="2" s="1"/>
  <c r="Q182" i="2"/>
  <c r="Q145" i="2"/>
  <c r="Q148" i="2" s="1"/>
  <c r="Q183" i="2"/>
  <c r="Q186" i="2" s="1"/>
  <c r="O194" i="2"/>
  <c r="P216" i="2"/>
  <c r="Q216" i="2" s="1"/>
  <c r="Q179" i="2"/>
  <c r="Q181" i="2" s="1"/>
  <c r="Q165" i="2"/>
  <c r="Q166" i="2" s="1"/>
  <c r="Q149" i="2"/>
  <c r="Q158" i="2" s="1"/>
  <c r="O224" i="2"/>
  <c r="P194" i="2"/>
  <c r="O217" i="2"/>
  <c r="O210" i="2"/>
  <c r="Q210" i="2" s="1"/>
  <c r="O212" i="2"/>
  <c r="O215" i="2" s="1"/>
  <c r="O209" i="2"/>
  <c r="O222" i="2"/>
  <c r="Q222" i="2" s="1"/>
  <c r="P188" i="2"/>
  <c r="P189" i="2" s="1"/>
  <c r="P213" i="2"/>
  <c r="P215" i="2" s="1"/>
  <c r="P190" i="2"/>
  <c r="P193" i="2" s="1"/>
  <c r="P206" i="2"/>
  <c r="Q206" i="2" s="1"/>
  <c r="O188" i="2"/>
  <c r="O189" i="2" s="1"/>
  <c r="P195" i="2"/>
  <c r="P197" i="2" s="1"/>
  <c r="P217" i="2"/>
  <c r="P219" i="2" s="1"/>
  <c r="P220" i="2"/>
  <c r="P223" i="2" s="1"/>
  <c r="Q142" i="2"/>
  <c r="Q144" i="2" s="1"/>
  <c r="O190" i="2"/>
  <c r="O193" i="2" s="1"/>
  <c r="P224" i="2"/>
  <c r="O201" i="2"/>
  <c r="O207" i="2" s="1"/>
  <c r="P201" i="2"/>
  <c r="C219" i="2"/>
  <c r="Q199" i="2" l="1"/>
  <c r="H296" i="2"/>
  <c r="P211" i="2"/>
  <c r="N211" i="2"/>
  <c r="E219" i="2"/>
  <c r="L225" i="2"/>
  <c r="L296" i="2" s="1"/>
  <c r="Q200" i="2"/>
  <c r="I225" i="2"/>
  <c r="O219" i="2"/>
  <c r="M225" i="2"/>
  <c r="M296" i="2" s="1"/>
  <c r="I296" i="2"/>
  <c r="K225" i="2"/>
  <c r="K296" i="2" s="1"/>
  <c r="D296" i="2"/>
  <c r="E225" i="2"/>
  <c r="E296" i="2" s="1"/>
  <c r="Q194" i="2"/>
  <c r="Q187" i="2"/>
  <c r="O223" i="2"/>
  <c r="N223" i="2"/>
  <c r="P207" i="2"/>
  <c r="P225" i="2" s="1"/>
  <c r="P296" i="2" s="1"/>
  <c r="N225" i="2"/>
  <c r="N296" i="2" s="1"/>
  <c r="O211" i="2"/>
  <c r="Q195" i="2"/>
  <c r="Q197" i="2" s="1"/>
  <c r="Q212" i="2"/>
  <c r="Q209" i="2"/>
  <c r="Q211" i="2" s="1"/>
  <c r="Q224" i="2"/>
  <c r="Q217" i="2"/>
  <c r="Q219" i="2" s="1"/>
  <c r="Q213" i="2"/>
  <c r="Q220" i="2"/>
  <c r="Q223" i="2" s="1"/>
  <c r="Q188" i="2"/>
  <c r="Q189" i="2" s="1"/>
  <c r="Q201" i="2"/>
  <c r="Q207" i="2" s="1"/>
  <c r="Q190" i="2"/>
  <c r="Q193" i="2" s="1"/>
  <c r="C91" i="2"/>
  <c r="O225" i="2" l="1"/>
  <c r="O296" i="2" s="1"/>
  <c r="Q215" i="2"/>
  <c r="Q225" i="2"/>
  <c r="Q296" i="2" s="1"/>
  <c r="C136" i="2"/>
  <c r="C127" i="2"/>
  <c r="C124" i="2"/>
  <c r="C119" i="2"/>
  <c r="C115" i="2"/>
  <c r="C112" i="2"/>
  <c r="C109" i="2"/>
  <c r="C106" i="2"/>
  <c r="C103" i="2"/>
  <c r="C100" i="2"/>
  <c r="C95" i="2"/>
  <c r="C137" i="2" l="1"/>
  <c r="C227" i="2"/>
  <c r="C275" i="2"/>
  <c r="C267" i="2"/>
  <c r="C271" i="2"/>
  <c r="C273" i="2" l="1"/>
  <c r="C295" i="2" l="1"/>
  <c r="C225" i="2"/>
  <c r="C296" i="2" l="1"/>
</calcChain>
</file>

<file path=xl/sharedStrings.xml><?xml version="1.0" encoding="utf-8"?>
<sst xmlns="http://schemas.openxmlformats.org/spreadsheetml/2006/main" count="314" uniqueCount="249">
  <si>
    <t>Sl.No.</t>
  </si>
  <si>
    <t>Name of the Unit/AICRP/Nwtwork Project/ATARI etc.</t>
  </si>
  <si>
    <t>Other than NEH &amp; TSP</t>
  </si>
  <si>
    <t>NEH</t>
  </si>
  <si>
    <t>TSP</t>
  </si>
  <si>
    <t>SCSP</t>
  </si>
  <si>
    <t xml:space="preserve">General </t>
  </si>
  <si>
    <t xml:space="preserve">Capital </t>
  </si>
  <si>
    <t>Capital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</si>
  <si>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</si>
  <si>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</si>
  <si>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</si>
  <si>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</si>
  <si>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</si>
  <si>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</si>
  <si>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</si>
  <si>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</si>
  <si>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</si>
  <si>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</si>
  <si>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</si>
  <si>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</si>
  <si>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</si>
  <si>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</si>
  <si>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</si>
  <si>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</si>
  <si>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</si>
  <si>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AICRP on Rabi Pulses(Chickpea, lentil, fieldpea)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</si>
  <si>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</si>
  <si>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</si>
  <si>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</si>
  <si>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</si>
  <si>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</si>
  <si>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</si>
  <si>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</si>
  <si>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</si>
  <si>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</si>
  <si>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</si>
  <si>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</si>
  <si>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DGR, Junagadh</t>
  </si>
  <si>
    <t>AICRP on Groudnut, DGR, Junagadh</t>
  </si>
  <si>
    <t>NIPB, New Delhi</t>
  </si>
  <si>
    <t>Translational Genomics in Crop Plants(TGCP), NIPB, New Delhi</t>
  </si>
  <si>
    <t>AICRP on Bio Tech Crops</t>
  </si>
  <si>
    <t>NRC Plant Biotechnology, New Delhi</t>
  </si>
  <si>
    <t>DR &amp; MR, Bharatpur</t>
  </si>
  <si>
    <t>AICRP on R&amp;M, DR &amp; MR, Bharatpur</t>
  </si>
  <si>
    <t>IIMR, Hyderabad</t>
  </si>
  <si>
    <t>AICRP on Sorghum and Millets, IIMR, Hyd.</t>
  </si>
  <si>
    <t>DSR, Indore</t>
  </si>
  <si>
    <t xml:space="preserve">AICRP on Soyabean, Indore </t>
  </si>
  <si>
    <t>NBAIR, Bengaluru</t>
  </si>
  <si>
    <t>AICRP on Biological Control, NBAIR, Benglaluru</t>
  </si>
  <si>
    <t>IIMR, Ludhiana</t>
  </si>
  <si>
    <t>AICRP On Maize, IIMR, New Delhi</t>
  </si>
  <si>
    <t>IIOR, Hyderabad</t>
  </si>
  <si>
    <t>AICRP on Oilseed(sunflower, safflower, castor, linseed)</t>
  </si>
  <si>
    <t>AICRP on Sesame &amp; Niger, IIOR, Hyderabad</t>
  </si>
  <si>
    <t>IIRR,  Hyderabad</t>
  </si>
  <si>
    <t>AICRP on Rice, IIRR, Hyderabad</t>
  </si>
  <si>
    <t>IIWBR,  Karnal</t>
  </si>
  <si>
    <t>AICRP on Wheat &amp; Barley, IIWBR, Karnal</t>
  </si>
  <si>
    <t>IISS, Maunath Bhanjan</t>
  </si>
  <si>
    <t>AICRP on Seed Crops, Mau including ICAR Seed Project</t>
  </si>
  <si>
    <t>NIBSM, Raipur</t>
  </si>
  <si>
    <t>IIAB, Ranchi</t>
  </si>
  <si>
    <t>National Centre for Honey Bees and Pollinator Research Morena, MP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</si>
  <si>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</si>
  <si>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</si>
  <si>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</si>
  <si>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</si>
  <si>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</si>
  <si>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</si>
  <si>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</si>
  <si>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</si>
  <si>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</si>
  <si>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</si>
  <si>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</si>
  <si>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</si>
  <si>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</si>
  <si>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</si>
  <si>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</si>
  <si>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</si>
  <si>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</si>
  <si>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</si>
  <si>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</si>
  <si>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</si>
  <si>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</si>
  <si>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</si>
  <si>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</si>
  <si>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</si>
  <si>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</si>
  <si>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</si>
  <si>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</si>
  <si>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</si>
  <si>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</si>
  <si>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</si>
  <si>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</si>
  <si>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</si>
  <si>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</si>
  <si>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</si>
  <si>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</si>
  <si>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</si>
  <si>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</si>
  <si>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</si>
  <si>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</si>
  <si>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</si>
  <si>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</si>
  <si>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</si>
  <si>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</si>
  <si>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</si>
  <si>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</si>
  <si>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</si>
  <si>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</si>
  <si>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</si>
  <si>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</si>
  <si>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</si>
  <si>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</si>
  <si>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</si>
  <si>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</si>
  <si>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</si>
  <si>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</si>
  <si>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</si>
  <si>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</si>
  <si>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</si>
  <si>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</si>
  <si>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</si>
  <si>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</si>
  <si>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</si>
  <si>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</si>
  <si>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</si>
  <si>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</si>
  <si>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</si>
  <si>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</si>
  <si>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</si>
  <si>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</si>
  <si>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</si>
  <si>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</si>
  <si>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</si>
  <si>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</si>
  <si>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</si>
  <si>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</si>
  <si>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</si>
  <si>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</si>
  <si>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</si>
  <si>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</si>
  <si>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</si>
  <si>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</si>
  <si>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</si>
  <si>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</si>
  <si>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</si>
  <si>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</si>
  <si>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</si>
  <si>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</si>
  <si>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</si>
  <si>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</si>
  <si>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</si>
  <si>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</si>
  <si>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</si>
  <si>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</si>
  <si>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CAFRI,Jhansi</t>
  </si>
  <si>
    <t>AICRP on Agroforestry, CARI, Jhansi</t>
  </si>
  <si>
    <t>IIWM, Bhubaneshwar</t>
  </si>
  <si>
    <t>AICRP on IWM,  IIWM, Bhubaneshwar</t>
  </si>
  <si>
    <t>CRP on Water, IIWM, Bhubaneshwar</t>
  </si>
  <si>
    <t>NRC on Integrated Farming (Mahtma Gandhi Institute of Integrated Farming), Motihari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</si>
  <si>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</si>
  <si>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</si>
  <si>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</si>
  <si>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</si>
  <si>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</si>
  <si>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</si>
  <si>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</si>
  <si>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</si>
  <si>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</si>
  <si>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</si>
  <si>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</si>
  <si>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</si>
  <si>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</si>
  <si>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</si>
  <si>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</si>
  <si>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</si>
  <si>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</si>
  <si>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</si>
  <si>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</si>
  <si>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</si>
  <si>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</si>
  <si>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</si>
  <si>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</si>
  <si>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</si>
  <si>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</si>
  <si>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</si>
  <si>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</si>
  <si>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</si>
  <si>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</si>
  <si>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</si>
  <si>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</si>
  <si>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</si>
  <si>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</si>
  <si>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</si>
  <si>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</si>
  <si>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</si>
  <si>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</si>
  <si>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NINFET, Kolkata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</si>
  <si>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</si>
  <si>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</si>
  <si>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</si>
  <si>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</si>
  <si>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</si>
  <si>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</si>
  <si>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</si>
  <si>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</si>
  <si>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</si>
  <si>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PIU, NASF</t>
  </si>
  <si>
    <t>TOTAL NASF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</si>
  <si>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</si>
  <si>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</si>
  <si>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</si>
  <si>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</si>
  <si>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</si>
  <si>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</si>
  <si>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</si>
  <si>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</si>
  <si>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</si>
  <si>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</si>
  <si>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</si>
  <si>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</si>
  <si>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</si>
  <si>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</si>
  <si>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NETWORK PROJECT</t>
  </si>
  <si>
    <t>TOTAL AGRICULTURAL EXTENSION</t>
  </si>
  <si>
    <t>NAHEP (EAP)</t>
  </si>
  <si>
    <t>Total NAHEP</t>
  </si>
  <si>
    <t>GRAND TOTAL</t>
  </si>
  <si>
    <t>CRP on Biofortification, IIRR, Hyderabad</t>
  </si>
  <si>
    <t>AICRP on Kharif Pulses(Pigeonpea, mubgbean, urdbean, lathyrus, rajmash, cowpea arid lagumes)</t>
  </si>
  <si>
    <t>IISR, Indore</t>
  </si>
  <si>
    <t>AICRP on Sugercane, IISR, Lucknow</t>
  </si>
  <si>
    <t xml:space="preserve">AICRP on Nematode in cropping system, IARI, New Delhi </t>
  </si>
  <si>
    <t>AICRP-Honeybees and Pollinators, New Delhi</t>
  </si>
  <si>
    <t>ARYA (HQ)</t>
  </si>
  <si>
    <t>KVK PORTAL (iasri)</t>
  </si>
  <si>
    <t>REVISED ESTIMATES 2022-23</t>
  </si>
  <si>
    <t>IINRG, Ranchi (NISA)</t>
  </si>
  <si>
    <t>(Rs in lahs)</t>
  </si>
  <si>
    <t>TOTAL</t>
  </si>
  <si>
    <t>TOTAL ONEH/TSP/SCSP</t>
  </si>
  <si>
    <t>TOTAL NEH</t>
  </si>
  <si>
    <t>TOTAL TSP</t>
  </si>
  <si>
    <t>TOTAL SCSP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</si>
</sst>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2" fontId="2" fillId="2" borderId="0" xfId="0" applyNumberFormat="1" applyFont="1" applyFill="1" applyAlignment="1" applyProtection="1">
      <alignment vertical="top"/>
    </xf>
    <xf numFmtId="2" fontId="4" fillId="2" borderId="0" xfId="0" applyNumberFormat="1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vertical="top"/>
    </xf>
    <xf numFmtId="0" fontId="7" fillId="3" borderId="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/>
    </xf>
    <xf numFmtId="0" fontId="1" fillId="0" borderId="1" xfId="0" applyFont="1" applyFill="1" applyBorder="1" applyAlignment="1" applyProtection="1">
      <alignment vertical="top"/>
    </xf>
    <xf numFmtId="0" fontId="9" fillId="0" borderId="1" xfId="0" applyNumberFormat="1" applyFont="1" applyBorder="1" applyAlignment="1" applyProtection="1">
      <alignment horizontal="center" vertical="top"/>
    </xf>
    <xf numFmtId="2" fontId="9" fillId="0" borderId="1" xfId="0" applyNumberFormat="1" applyFont="1" applyBorder="1" applyAlignment="1" applyProtection="1">
      <alignment vertical="top" wrapText="1"/>
    </xf>
    <xf numFmtId="2" fontId="9" fillId="0" borderId="1" xfId="0" applyNumberFormat="1" applyFont="1" applyBorder="1" applyAlignment="1" applyProtection="1">
      <alignment vertical="top"/>
      <protection locked="0"/>
    </xf>
    <xf numFmtId="2" fontId="9" fillId="0" borderId="1" xfId="0" applyNumberFormat="1" applyFont="1" applyBorder="1"/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8" fillId="0" borderId="1" xfId="0" applyNumberFormat="1" applyFont="1" applyBorder="1" applyAlignment="1" applyProtection="1">
      <alignment horizontal="center" vertical="top"/>
    </xf>
    <xf numFmtId="2" fontId="8" fillId="0" borderId="1" xfId="0" applyNumberFormat="1" applyFont="1" applyBorder="1" applyAlignment="1" applyProtection="1">
      <alignment vertical="top" wrapText="1"/>
    </xf>
    <xf numFmtId="2" fontId="8" fillId="0" borderId="1" xfId="0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</xf>
    <xf numFmtId="2" fontId="8" fillId="2" borderId="1" xfId="0" applyNumberFormat="1" applyFont="1" applyFill="1" applyBorder="1" applyAlignment="1" applyProtection="1">
      <alignment vertical="top"/>
      <protection locked="0"/>
    </xf>
    <xf numFmtId="2" fontId="8" fillId="4" borderId="1" xfId="0" applyNumberFormat="1" applyFont="1" applyFill="1" applyBorder="1" applyAlignment="1" applyProtection="1">
      <alignment vertical="top"/>
      <protection locked="0"/>
    </xf>
    <xf numFmtId="2" fontId="10" fillId="0" borderId="1" xfId="0" applyNumberFormat="1" applyFont="1" applyBorder="1" applyAlignment="1" applyProtection="1">
      <alignment vertical="top" wrapText="1"/>
    </xf>
    <xf numFmtId="2" fontId="9" fillId="2" borderId="1" xfId="0" applyNumberFormat="1" applyFont="1" applyFill="1" applyBorder="1" applyAlignment="1" applyProtection="1">
      <alignment vertical="top" wrapText="1"/>
    </xf>
    <xf numFmtId="2" fontId="8" fillId="2" borderId="1" xfId="0" applyNumberFormat="1" applyFont="1" applyFill="1" applyBorder="1" applyAlignment="1" applyProtection="1">
      <alignment vertical="top" wrapText="1"/>
    </xf>
    <xf numFmtId="0" fontId="8" fillId="5" borderId="1" xfId="0" applyNumberFormat="1" applyFont="1" applyFill="1" applyBorder="1" applyAlignment="1" applyProtection="1">
      <alignment horizontal="center" vertical="top"/>
    </xf>
    <xf numFmtId="2" fontId="8" fillId="5" borderId="1" xfId="0" applyNumberFormat="1" applyFont="1" applyFill="1" applyBorder="1" applyAlignment="1" applyProtection="1">
      <alignment vertical="top"/>
    </xf>
    <xf numFmtId="0" fontId="5" fillId="5" borderId="0" xfId="0" applyFont="1" applyFill="1" applyAlignment="1" applyProtection="1">
      <alignment vertical="top"/>
    </xf>
    <xf numFmtId="2" fontId="9" fillId="2" borderId="1" xfId="0" applyNumberFormat="1" applyFont="1" applyFill="1" applyBorder="1" applyAlignment="1" applyProtection="1">
      <alignment vertical="top"/>
    </xf>
    <xf numFmtId="0" fontId="9" fillId="2" borderId="1" xfId="0" applyNumberFormat="1" applyFont="1" applyFill="1" applyBorder="1" applyAlignment="1" applyProtection="1">
      <alignment horizontal="center" vertical="top"/>
    </xf>
    <xf numFmtId="2" fontId="8" fillId="5" borderId="1" xfId="0" applyNumberFormat="1" applyFont="1" applyFill="1" applyBorder="1" applyAlignment="1" applyProtection="1">
      <alignment vertical="top" wrapText="1"/>
    </xf>
    <xf numFmtId="0" fontId="8" fillId="2" borderId="1" xfId="0" applyNumberFormat="1" applyFont="1" applyFill="1" applyBorder="1" applyAlignment="1" applyProtection="1">
      <alignment horizontal="center" vertical="top"/>
    </xf>
    <xf numFmtId="2" fontId="11" fillId="0" borderId="1" xfId="0" applyNumberFormat="1" applyFont="1" applyBorder="1" applyAlignment="1">
      <alignment vertical="top"/>
    </xf>
    <xf numFmtId="0" fontId="8" fillId="5" borderId="3" xfId="0" applyNumberFormat="1" applyFont="1" applyFill="1" applyBorder="1" applyAlignment="1" applyProtection="1">
      <alignment horizontal="center" vertical="top"/>
    </xf>
    <xf numFmtId="2" fontId="8" fillId="5" borderId="3" xfId="0" applyNumberFormat="1" applyFont="1" applyFill="1" applyBorder="1" applyAlignment="1" applyProtection="1">
      <alignment vertical="top" wrapText="1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 wrapText="1"/>
    </xf>
    <xf numFmtId="2" fontId="5" fillId="0" borderId="0" xfId="0" applyNumberFormat="1" applyFont="1" applyBorder="1" applyAlignment="1" applyProtection="1">
      <alignment vertical="top"/>
    </xf>
    <xf numFmtId="0" fontId="7" fillId="3" borderId="1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vertical="top"/>
    </xf>
    <xf numFmtId="0" fontId="13" fillId="0" borderId="1" xfId="0" applyFont="1" applyBorder="1" applyAlignment="1">
      <alignment wrapText="1"/>
    </xf>
    <xf numFmtId="2" fontId="7" fillId="3" borderId="0" xfId="0" applyNumberFormat="1" applyFont="1" applyFill="1" applyBorder="1" applyAlignment="1" applyProtection="1">
      <alignment horizontal="center" vertical="top" wrapText="1"/>
    </xf>
    <xf numFmtId="2" fontId="2" fillId="2" borderId="0" xfId="0" applyNumberFormat="1" applyFont="1" applyFill="1" applyBorder="1" applyAlignment="1" applyProtection="1">
      <alignment vertical="top"/>
    </xf>
    <xf numFmtId="2" fontId="4" fillId="2" borderId="0" xfId="0" applyNumberFormat="1" applyFont="1" applyFill="1" applyBorder="1" applyAlignment="1" applyProtection="1">
      <alignment vertical="top" wrapText="1"/>
    </xf>
    <xf numFmtId="2" fontId="9" fillId="0" borderId="1" xfId="0" applyNumberFormat="1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2" fontId="14" fillId="7" borderId="1" xfId="0" applyNumberFormat="1" applyFont="1" applyFill="1" applyBorder="1" applyAlignment="1">
      <alignment horizontal="left" vertical="top" wrapText="1"/>
    </xf>
    <xf numFmtId="2" fontId="15" fillId="7" borderId="1" xfId="0" applyNumberFormat="1" applyFont="1" applyFill="1" applyBorder="1" applyAlignment="1">
      <alignment horizontal="left" vertical="top" wrapText="1"/>
    </xf>
    <xf numFmtId="2" fontId="7" fillId="5" borderId="1" xfId="0" applyNumberFormat="1" applyFont="1" applyFill="1" applyBorder="1" applyAlignment="1" applyProtection="1">
      <alignment vertical="top" wrapText="1"/>
    </xf>
    <xf numFmtId="0" fontId="9" fillId="2" borderId="1" xfId="0" applyFont="1" applyFill="1" applyBorder="1" applyAlignment="1" applyProtection="1">
      <alignment vertical="top"/>
    </xf>
    <xf numFmtId="0" fontId="17" fillId="3" borderId="0" xfId="0" applyFont="1" applyFill="1" applyBorder="1" applyAlignment="1" applyProtection="1">
      <alignment vertical="top"/>
    </xf>
    <xf numFmtId="2" fontId="9" fillId="0" borderId="2" xfId="0" applyNumberFormat="1" applyFont="1" applyFill="1" applyBorder="1" applyAlignment="1" applyProtection="1">
      <alignment vertical="top"/>
    </xf>
    <xf numFmtId="2" fontId="9" fillId="2" borderId="1" xfId="0" applyNumberFormat="1" applyFont="1" applyFill="1" applyBorder="1" applyAlignment="1"/>
    <xf numFmtId="2" fontId="9" fillId="6" borderId="1" xfId="0" applyNumberFormat="1" applyFont="1" applyFill="1" applyBorder="1" applyAlignment="1"/>
    <xf numFmtId="2" fontId="9" fillId="0" borderId="0" xfId="0" applyNumberFormat="1" applyFont="1" applyFill="1" applyBorder="1" applyAlignment="1" applyProtection="1">
      <alignment vertical="top"/>
    </xf>
    <xf numFmtId="2" fontId="9" fillId="2" borderId="6" xfId="0" applyNumberFormat="1" applyFont="1" applyFill="1" applyBorder="1" applyAlignment="1">
      <alignment horizontal="right"/>
    </xf>
    <xf numFmtId="2" fontId="9" fillId="8" borderId="6" xfId="0" applyNumberFormat="1" applyFont="1" applyFill="1" applyBorder="1" applyAlignment="1">
      <alignment horizontal="right"/>
    </xf>
    <xf numFmtId="2" fontId="9" fillId="9" borderId="8" xfId="0" applyNumberFormat="1" applyFont="1" applyFill="1" applyBorder="1" applyAlignment="1">
      <alignment horizontal="right"/>
    </xf>
    <xf numFmtId="2" fontId="9" fillId="2" borderId="8" xfId="0" applyNumberFormat="1" applyFont="1" applyFill="1" applyBorder="1" applyAlignment="1">
      <alignment horizontal="right"/>
    </xf>
    <xf numFmtId="2" fontId="9" fillId="8" borderId="8" xfId="0" applyNumberFormat="1" applyFont="1" applyFill="1" applyBorder="1" applyAlignment="1">
      <alignment horizontal="right"/>
    </xf>
    <xf numFmtId="2" fontId="9" fillId="10" borderId="6" xfId="0" applyNumberFormat="1" applyFont="1" applyFill="1" applyBorder="1" applyAlignment="1">
      <alignment horizontal="right"/>
    </xf>
    <xf numFmtId="2" fontId="9" fillId="9" borderId="6" xfId="0" applyNumberFormat="1" applyFont="1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 vertical="top" wrapText="1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top" wrapText="1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top" wrapText="1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/>
    <xf numFmtId="2" fontId="9" fillId="0" borderId="1" xfId="0" applyNumberFormat="1" applyFont="1" applyFill="1" applyBorder="1"/>
    <xf numFmtId="0" fontId="9" fillId="0" borderId="1" xfId="0" applyFont="1" applyBorder="1"/>
    <xf numFmtId="2" fontId="9" fillId="2" borderId="0" xfId="0" applyNumberFormat="1" applyFont="1" applyFill="1" applyBorder="1" applyAlignment="1" applyProtection="1">
      <alignment vertical="top"/>
    </xf>
    <xf numFmtId="2" fontId="9" fillId="0" borderId="1" xfId="0" applyNumberFormat="1" applyFont="1" applyBorder="1" applyAlignment="1" applyProtection="1">
      <alignment vertical="top"/>
    </xf>
    <xf numFmtId="2" fontId="9" fillId="0" borderId="1" xfId="0" applyNumberFormat="1" applyFont="1" applyBorder="1" applyAlignment="1" applyProtection="1">
      <alignment horizontal="center" vertical="top" wrapText="1"/>
    </xf>
    <xf numFmtId="2" fontId="8" fillId="3" borderId="2" xfId="0" applyNumberFormat="1" applyFont="1" applyFill="1" applyBorder="1" applyAlignment="1" applyProtection="1">
      <alignment horizontal="center" vertical="top" wrapText="1"/>
    </xf>
    <xf numFmtId="10" fontId="5" fillId="0" borderId="0" xfId="0" applyNumberFormat="1" applyFont="1" applyBorder="1" applyAlignment="1" applyProtection="1">
      <alignment vertical="top"/>
    </xf>
    <xf numFmtId="2" fontId="9" fillId="5" borderId="1" xfId="0" applyNumberFormat="1" applyFont="1" applyFill="1" applyBorder="1" applyAlignment="1" applyProtection="1">
      <alignment vertical="top"/>
    </xf>
    <xf numFmtId="2" fontId="8" fillId="5" borderId="1" xfId="0" applyNumberFormat="1" applyFont="1" applyFill="1" applyBorder="1" applyAlignment="1" applyProtection="1">
      <alignment vertical="top"/>
      <protection locked="0"/>
    </xf>
    <xf numFmtId="2" fontId="11" fillId="5" borderId="1" xfId="0" applyNumberFormat="1" applyFont="1" applyFill="1" applyBorder="1" applyAlignment="1">
      <alignment vertical="top"/>
    </xf>
    <xf numFmtId="10" fontId="5" fillId="5" borderId="0" xfId="0" applyNumberFormat="1" applyFont="1" applyFill="1" applyBorder="1" applyAlignment="1" applyProtection="1">
      <alignment vertical="top"/>
    </xf>
    <xf numFmtId="2" fontId="9" fillId="5" borderId="2" xfId="0" applyNumberFormat="1" applyFont="1" applyFill="1" applyBorder="1" applyAlignment="1" applyProtection="1">
      <alignment vertical="top"/>
    </xf>
    <xf numFmtId="2" fontId="16" fillId="2" borderId="4" xfId="0" applyNumberFormat="1" applyFont="1" applyFill="1" applyBorder="1" applyAlignment="1" applyProtection="1">
      <alignment horizontal="center" vertical="top"/>
    </xf>
    <xf numFmtId="2" fontId="3" fillId="2" borderId="0" xfId="0" applyNumberFormat="1" applyFont="1" applyFill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2" fontId="4" fillId="2" borderId="0" xfId="0" applyNumberFormat="1" applyFont="1" applyFill="1" applyAlignment="1" applyProtection="1">
      <alignment vertical="top" wrapText="1"/>
    </xf>
    <xf numFmtId="0" fontId="0" fillId="0" borderId="0" xfId="0" applyAlignment="1">
      <alignment vertical="top" wrapText="1"/>
    </xf>
    <xf numFmtId="2" fontId="7" fillId="3" borderId="2" xfId="0" applyNumberFormat="1" applyFont="1" applyFill="1" applyBorder="1" applyAlignment="1" applyProtection="1">
      <alignment horizontal="center" vertical="top" wrapText="1"/>
    </xf>
    <xf numFmtId="0" fontId="0" fillId="0" borderId="9" xfId="0" applyBorder="1" applyAlignment="1">
      <alignment horizontal="center" vertical="top" wrapText="1"/>
    </xf>
    <xf numFmtId="2" fontId="8" fillId="3" borderId="1" xfId="0" applyNumberFormat="1" applyFont="1" applyFill="1" applyBorder="1" applyAlignment="1" applyProtection="1">
      <alignment horizontal="center" vertical="top"/>
    </xf>
    <xf numFmtId="2" fontId="8" fillId="3" borderId="1" xfId="0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 applyProtection="1">
      <alignment horizontal="center" vertical="top" wrapText="1"/>
    </xf>
    <xf numFmtId="0" fontId="8" fillId="3" borderId="5" xfId="0" applyFont="1" applyFill="1" applyBorder="1" applyAlignment="1" applyProtection="1">
      <alignment horizontal="center" vertical="top" wrapText="1"/>
    </xf>
    <xf numFmtId="0" fontId="8" fillId="3" borderId="7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297"/>
  <sheetViews>
    <sheetView tabSelected="1" view="pageBreakPreview" zoomScale="60" workbookViewId="0">
      <pane xSplit="2" ySplit="7" topLeftCell="C59" activePane="bottomRight" state="frozen"/>
      <selection pane="topRight" activeCell="C1" sqref="C1"/>
      <selection pane="bottomLeft" activeCell="A8" sqref="A8"/>
      <selection pane="bottomRight" activeCell="F284" sqref="F284:G284"/>
    </sheetView>
  </sheetViews>
  <sheetFormatPr defaultColWidth="9.140625" defaultRowHeight="20.100000000000001" customHeight="1" x14ac:dyDescent="0.25"/>
  <cols>
    <col min="1" max="1" width="5.5703125" style="33" customWidth="1"/>
    <col min="2" max="2" width="58.140625" style="34" customWidth="1"/>
    <col min="3" max="3" width="13.7109375" style="35" customWidth="1"/>
    <col min="4" max="4" width="12.28515625" style="35" customWidth="1"/>
    <col min="5" max="5" width="14.85546875" style="35" customWidth="1"/>
    <col min="6" max="6" width="13" style="35" customWidth="1"/>
    <col min="7" max="7" width="11.42578125" style="35" customWidth="1"/>
    <col min="8" max="8" width="14.28515625" style="35" customWidth="1"/>
    <col min="9" max="9" width="13.28515625" style="35" customWidth="1"/>
    <col min="10" max="11" width="10.42578125" style="35" customWidth="1"/>
    <col min="12" max="12" width="12.85546875" style="35" customWidth="1"/>
    <col min="13" max="13" width="10.42578125" style="35" customWidth="1"/>
    <col min="14" max="14" width="12.140625" style="35" customWidth="1"/>
    <col min="15" max="15" width="15.5703125" style="13" customWidth="1"/>
    <col min="16" max="16" width="13.7109375" style="13" customWidth="1"/>
    <col min="17" max="17" width="14" style="13" customWidth="1"/>
    <col min="18" max="16384" width="9.140625" style="13"/>
  </cols>
  <sheetData>
    <row r="1" spans="1:17" s="1" customFormat="1" ht="20.100000000000001" customHeight="1" x14ac:dyDescent="0.25"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7" s="2" customFormat="1" ht="20.100000000000001" customHeight="1" x14ac:dyDescent="0.25">
      <c r="A2" s="84"/>
      <c r="B2" s="84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P2" s="86" t="s">
        <v>243</v>
      </c>
      <c r="Q2" s="87"/>
    </row>
    <row r="3" spans="1:17" s="4" customFormat="1" ht="28.5" customHeight="1" x14ac:dyDescent="0.25">
      <c r="A3" s="3"/>
      <c r="B3" s="83" t="s">
        <v>241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s="6" customFormat="1" ht="62.25" customHeight="1" x14ac:dyDescent="0.25">
      <c r="A4" s="85" t="s">
        <v>0</v>
      </c>
      <c r="B4" s="5" t="s">
        <v>1</v>
      </c>
      <c r="C4" s="91" t="s">
        <v>2</v>
      </c>
      <c r="D4" s="91"/>
      <c r="E4" s="44" t="s">
        <v>245</v>
      </c>
      <c r="F4" s="90" t="s">
        <v>3</v>
      </c>
      <c r="G4" s="90"/>
      <c r="H4" s="44" t="s">
        <v>246</v>
      </c>
      <c r="I4" s="91" t="s">
        <v>4</v>
      </c>
      <c r="J4" s="91"/>
      <c r="K4" s="44" t="s">
        <v>247</v>
      </c>
      <c r="L4" s="91" t="s">
        <v>5</v>
      </c>
      <c r="M4" s="91"/>
      <c r="N4" s="76" t="s">
        <v>248</v>
      </c>
      <c r="O4" s="88" t="s">
        <v>244</v>
      </c>
      <c r="P4" s="89"/>
      <c r="Q4" s="92" t="s">
        <v>232</v>
      </c>
    </row>
    <row r="5" spans="1:17" s="6" customFormat="1" ht="20.100000000000001" customHeight="1" x14ac:dyDescent="0.25">
      <c r="A5" s="85"/>
      <c r="B5" s="5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8"/>
      <c r="P5" s="48"/>
      <c r="Q5" s="93"/>
    </row>
    <row r="6" spans="1:17" s="7" customFormat="1" ht="40.5" customHeight="1" x14ac:dyDescent="0.25">
      <c r="A6" s="85"/>
      <c r="B6" s="5" t="s">
        <v>1</v>
      </c>
      <c r="C6" s="43" t="s">
        <v>6</v>
      </c>
      <c r="D6" s="43" t="s">
        <v>7</v>
      </c>
      <c r="E6" s="43"/>
      <c r="F6" s="43" t="s">
        <v>6</v>
      </c>
      <c r="G6" s="43" t="s">
        <v>8</v>
      </c>
      <c r="H6" s="43"/>
      <c r="I6" s="43" t="s">
        <v>6</v>
      </c>
      <c r="J6" s="43" t="s">
        <v>7</v>
      </c>
      <c r="K6" s="43"/>
      <c r="L6" s="43" t="s">
        <v>6</v>
      </c>
      <c r="M6" s="43" t="s">
        <v>7</v>
      </c>
      <c r="N6" s="43"/>
      <c r="O6" s="43" t="s">
        <v>6</v>
      </c>
      <c r="P6" s="43" t="s">
        <v>7</v>
      </c>
      <c r="Q6" s="94"/>
    </row>
    <row r="7" spans="1:17" s="37" customFormat="1" ht="60.75" customHeight="1" x14ac:dyDescent="0.25">
      <c r="A7" s="36"/>
      <c r="B7" s="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9"/>
      <c r="P7" s="49"/>
      <c r="Q7" s="49"/>
    </row>
    <row r="8" spans="1:17" s="12" customFormat="1" ht="20.100000000000001" customHeight="1" x14ac:dyDescent="0.25">
      <c r="A8" s="8">
        <v>1</v>
      </c>
      <c r="B8" s="9" t="s">
        <v>9</v>
      </c>
      <c r="C8" s="42">
        <v>700</v>
      </c>
      <c r="D8" s="42">
        <v>200</v>
      </c>
      <c r="E8" s="78">
        <f>+C8+D8</f>
        <v>900</v>
      </c>
      <c r="F8" s="42">
        <v>7</v>
      </c>
      <c r="G8" s="42">
        <v>0</v>
      </c>
      <c r="H8" s="78">
        <f>+F8+G8</f>
        <v>7</v>
      </c>
      <c r="I8" s="42">
        <v>24</v>
      </c>
      <c r="J8" s="42">
        <v>0</v>
      </c>
      <c r="K8" s="78">
        <f>+I8+J8</f>
        <v>24</v>
      </c>
      <c r="L8" s="42">
        <v>150</v>
      </c>
      <c r="M8" s="50">
        <v>35</v>
      </c>
      <c r="N8" s="82">
        <f>+L8+M8</f>
        <v>185</v>
      </c>
      <c r="O8" s="42">
        <f>+C8+F8+I8+L8</f>
        <v>881</v>
      </c>
      <c r="P8" s="42">
        <f>+D8+G8+J8+M8</f>
        <v>235</v>
      </c>
      <c r="Q8" s="78">
        <f>+O8+P8</f>
        <v>1116</v>
      </c>
    </row>
    <row r="9" spans="1:17" ht="20.100000000000001" customHeight="1" x14ac:dyDescent="0.25">
      <c r="A9" s="8">
        <v>2</v>
      </c>
      <c r="B9" s="9" t="s">
        <v>10</v>
      </c>
      <c r="C9" s="42">
        <v>128</v>
      </c>
      <c r="D9" s="42">
        <v>0</v>
      </c>
      <c r="E9" s="78">
        <f t="shared" ref="E9:E72" si="0">+C9+D9</f>
        <v>128</v>
      </c>
      <c r="F9" s="42">
        <v>0</v>
      </c>
      <c r="G9" s="42">
        <v>0</v>
      </c>
      <c r="H9" s="78">
        <f t="shared" ref="H9:H72" si="1">+F9+G9</f>
        <v>0</v>
      </c>
      <c r="I9" s="42">
        <v>10</v>
      </c>
      <c r="J9" s="42">
        <v>0</v>
      </c>
      <c r="K9" s="78">
        <f t="shared" ref="K9:K72" si="2">+I9+J9</f>
        <v>10</v>
      </c>
      <c r="L9" s="42">
        <v>30</v>
      </c>
      <c r="M9" s="50">
        <v>0</v>
      </c>
      <c r="N9" s="82">
        <f t="shared" ref="N9:N72" si="3">+L9+M9</f>
        <v>30</v>
      </c>
      <c r="O9" s="42">
        <f t="shared" ref="O9:O72" si="4">+C9+F9+I9+L9</f>
        <v>168</v>
      </c>
      <c r="P9" s="42">
        <f t="shared" ref="P9:P72" si="5">+D9+G9+J9+M9</f>
        <v>0</v>
      </c>
      <c r="Q9" s="78">
        <f>+O9+P9</f>
        <v>168</v>
      </c>
    </row>
    <row r="10" spans="1:17" s="17" customFormat="1" ht="20.100000000000001" customHeight="1" x14ac:dyDescent="0.25">
      <c r="A10" s="14"/>
      <c r="B10" s="15" t="s">
        <v>9</v>
      </c>
      <c r="C10" s="16">
        <f t="shared" ref="C10:Q10" si="6">+C8+C9</f>
        <v>828</v>
      </c>
      <c r="D10" s="16">
        <f t="shared" si="6"/>
        <v>200</v>
      </c>
      <c r="E10" s="79">
        <f t="shared" si="6"/>
        <v>1028</v>
      </c>
      <c r="F10" s="16">
        <f t="shared" si="6"/>
        <v>7</v>
      </c>
      <c r="G10" s="16">
        <f t="shared" si="6"/>
        <v>0</v>
      </c>
      <c r="H10" s="79">
        <f t="shared" si="6"/>
        <v>7</v>
      </c>
      <c r="I10" s="16">
        <f t="shared" si="6"/>
        <v>34</v>
      </c>
      <c r="J10" s="16">
        <f t="shared" si="6"/>
        <v>0</v>
      </c>
      <c r="K10" s="79">
        <f t="shared" si="6"/>
        <v>34</v>
      </c>
      <c r="L10" s="16">
        <f t="shared" si="6"/>
        <v>180</v>
      </c>
      <c r="M10" s="16">
        <f t="shared" si="6"/>
        <v>35</v>
      </c>
      <c r="N10" s="79">
        <f t="shared" si="6"/>
        <v>215</v>
      </c>
      <c r="O10" s="16">
        <f t="shared" si="6"/>
        <v>1049</v>
      </c>
      <c r="P10" s="16">
        <f t="shared" si="6"/>
        <v>235</v>
      </c>
      <c r="Q10" s="79">
        <f t="shared" si="6"/>
        <v>1284</v>
      </c>
    </row>
    <row r="11" spans="1:17" ht="20.100000000000001" customHeight="1" x14ac:dyDescent="0.25">
      <c r="A11" s="8">
        <v>3</v>
      </c>
      <c r="B11" s="9" t="s">
        <v>11</v>
      </c>
      <c r="C11" s="42">
        <v>700</v>
      </c>
      <c r="D11" s="42">
        <v>100</v>
      </c>
      <c r="E11" s="78">
        <f t="shared" si="0"/>
        <v>800</v>
      </c>
      <c r="F11" s="42">
        <v>0</v>
      </c>
      <c r="G11" s="42">
        <v>0</v>
      </c>
      <c r="H11" s="78">
        <f t="shared" si="1"/>
        <v>0</v>
      </c>
      <c r="I11" s="42">
        <v>36</v>
      </c>
      <c r="J11" s="42">
        <v>0</v>
      </c>
      <c r="K11" s="78">
        <f t="shared" si="2"/>
        <v>36</v>
      </c>
      <c r="L11" s="42">
        <v>100</v>
      </c>
      <c r="M11" s="50">
        <v>25</v>
      </c>
      <c r="N11" s="82">
        <f t="shared" si="3"/>
        <v>125</v>
      </c>
      <c r="O11" s="42">
        <f t="shared" si="4"/>
        <v>836</v>
      </c>
      <c r="P11" s="42">
        <f t="shared" si="5"/>
        <v>125</v>
      </c>
      <c r="Q11" s="78">
        <f>+O11+P11</f>
        <v>961</v>
      </c>
    </row>
    <row r="12" spans="1:17" ht="20.100000000000001" customHeight="1" x14ac:dyDescent="0.25">
      <c r="A12" s="8">
        <v>4</v>
      </c>
      <c r="B12" s="9" t="s">
        <v>12</v>
      </c>
      <c r="C12" s="42">
        <v>90</v>
      </c>
      <c r="D12" s="42">
        <v>0</v>
      </c>
      <c r="E12" s="78">
        <f t="shared" si="0"/>
        <v>90</v>
      </c>
      <c r="F12" s="42">
        <v>0</v>
      </c>
      <c r="G12" s="42">
        <v>0</v>
      </c>
      <c r="H12" s="78">
        <f t="shared" si="1"/>
        <v>0</v>
      </c>
      <c r="I12" s="42">
        <v>7.5</v>
      </c>
      <c r="J12" s="42">
        <v>0</v>
      </c>
      <c r="K12" s="78">
        <f t="shared" si="2"/>
        <v>7.5</v>
      </c>
      <c r="L12" s="42">
        <v>17.05</v>
      </c>
      <c r="M12" s="50">
        <v>0</v>
      </c>
      <c r="N12" s="82">
        <f t="shared" si="3"/>
        <v>17.05</v>
      </c>
      <c r="O12" s="42">
        <f t="shared" si="4"/>
        <v>114.55</v>
      </c>
      <c r="P12" s="42">
        <f t="shared" si="5"/>
        <v>0</v>
      </c>
      <c r="Q12" s="78">
        <f>+O12+P12</f>
        <v>114.55</v>
      </c>
    </row>
    <row r="13" spans="1:17" s="17" customFormat="1" ht="19.5" customHeight="1" x14ac:dyDescent="0.25">
      <c r="A13" s="14"/>
      <c r="B13" s="15" t="s">
        <v>11</v>
      </c>
      <c r="C13" s="18">
        <f t="shared" ref="C13:Q13" si="7">+C11+C12</f>
        <v>790</v>
      </c>
      <c r="D13" s="18">
        <f t="shared" si="7"/>
        <v>100</v>
      </c>
      <c r="E13" s="79">
        <f t="shared" si="7"/>
        <v>890</v>
      </c>
      <c r="F13" s="18">
        <f t="shared" si="7"/>
        <v>0</v>
      </c>
      <c r="G13" s="18">
        <f t="shared" si="7"/>
        <v>0</v>
      </c>
      <c r="H13" s="79">
        <f t="shared" si="7"/>
        <v>0</v>
      </c>
      <c r="I13" s="18">
        <f t="shared" si="7"/>
        <v>43.5</v>
      </c>
      <c r="J13" s="18">
        <f t="shared" si="7"/>
        <v>0</v>
      </c>
      <c r="K13" s="79">
        <f t="shared" si="7"/>
        <v>43.5</v>
      </c>
      <c r="L13" s="18">
        <f t="shared" si="7"/>
        <v>117.05</v>
      </c>
      <c r="M13" s="18">
        <f t="shared" si="7"/>
        <v>25</v>
      </c>
      <c r="N13" s="79">
        <f t="shared" si="7"/>
        <v>142.05000000000001</v>
      </c>
      <c r="O13" s="18">
        <f t="shared" si="7"/>
        <v>950.55</v>
      </c>
      <c r="P13" s="18">
        <f t="shared" si="7"/>
        <v>125</v>
      </c>
      <c r="Q13" s="79">
        <f t="shared" si="7"/>
        <v>1075.55</v>
      </c>
    </row>
    <row r="14" spans="1:17" ht="20.100000000000001" customHeight="1" x14ac:dyDescent="0.25">
      <c r="A14" s="8">
        <v>5</v>
      </c>
      <c r="B14" s="9" t="s">
        <v>13</v>
      </c>
      <c r="C14" s="42">
        <v>900</v>
      </c>
      <c r="D14" s="42">
        <v>150</v>
      </c>
      <c r="E14" s="78">
        <f t="shared" si="0"/>
        <v>1050</v>
      </c>
      <c r="F14" s="42">
        <v>10</v>
      </c>
      <c r="G14" s="42">
        <v>0</v>
      </c>
      <c r="H14" s="78">
        <f t="shared" si="1"/>
        <v>10</v>
      </c>
      <c r="I14" s="42">
        <v>64.8</v>
      </c>
      <c r="J14" s="42">
        <v>10</v>
      </c>
      <c r="K14" s="78">
        <f t="shared" si="2"/>
        <v>74.8</v>
      </c>
      <c r="L14" s="42">
        <v>81.819999999999993</v>
      </c>
      <c r="M14" s="50">
        <v>50</v>
      </c>
      <c r="N14" s="82">
        <f t="shared" si="3"/>
        <v>131.82</v>
      </c>
      <c r="O14" s="42">
        <f t="shared" si="4"/>
        <v>1056.6199999999999</v>
      </c>
      <c r="P14" s="42">
        <f t="shared" si="5"/>
        <v>210</v>
      </c>
      <c r="Q14" s="78">
        <f>+O14+P14</f>
        <v>1266.6199999999999</v>
      </c>
    </row>
    <row r="15" spans="1:17" ht="20.100000000000001" customHeight="1" x14ac:dyDescent="0.25">
      <c r="A15" s="8">
        <v>6</v>
      </c>
      <c r="B15" s="9" t="s">
        <v>14</v>
      </c>
      <c r="C15" s="42">
        <v>900</v>
      </c>
      <c r="D15" s="42">
        <v>100</v>
      </c>
      <c r="E15" s="78">
        <f t="shared" si="0"/>
        <v>1000</v>
      </c>
      <c r="F15" s="42">
        <v>0</v>
      </c>
      <c r="G15" s="42">
        <v>0</v>
      </c>
      <c r="H15" s="78">
        <f t="shared" si="1"/>
        <v>0</v>
      </c>
      <c r="I15" s="42">
        <v>0</v>
      </c>
      <c r="J15" s="42">
        <v>0</v>
      </c>
      <c r="K15" s="78">
        <f t="shared" si="2"/>
        <v>0</v>
      </c>
      <c r="L15" s="42">
        <v>0</v>
      </c>
      <c r="M15" s="50">
        <v>0</v>
      </c>
      <c r="N15" s="82">
        <f t="shared" si="3"/>
        <v>0</v>
      </c>
      <c r="O15" s="42">
        <f t="shared" si="4"/>
        <v>900</v>
      </c>
      <c r="P15" s="42">
        <f t="shared" si="5"/>
        <v>100</v>
      </c>
      <c r="Q15" s="78">
        <f>+O15+P15</f>
        <v>1000</v>
      </c>
    </row>
    <row r="16" spans="1:17" s="17" customFormat="1" ht="20.100000000000001" customHeight="1" x14ac:dyDescent="0.25">
      <c r="A16" s="14"/>
      <c r="B16" s="15" t="s">
        <v>13</v>
      </c>
      <c r="C16" s="19">
        <f t="shared" ref="C16:Q16" si="8">+C14+C15</f>
        <v>1800</v>
      </c>
      <c r="D16" s="19">
        <f t="shared" si="8"/>
        <v>250</v>
      </c>
      <c r="E16" s="79">
        <f t="shared" si="8"/>
        <v>2050</v>
      </c>
      <c r="F16" s="19">
        <f t="shared" si="8"/>
        <v>10</v>
      </c>
      <c r="G16" s="19">
        <f t="shared" si="8"/>
        <v>0</v>
      </c>
      <c r="H16" s="79">
        <f t="shared" si="8"/>
        <v>10</v>
      </c>
      <c r="I16" s="19">
        <f t="shared" si="8"/>
        <v>64.8</v>
      </c>
      <c r="J16" s="19">
        <f t="shared" si="8"/>
        <v>10</v>
      </c>
      <c r="K16" s="79">
        <f t="shared" si="8"/>
        <v>74.8</v>
      </c>
      <c r="L16" s="19">
        <f t="shared" si="8"/>
        <v>81.819999999999993</v>
      </c>
      <c r="M16" s="19">
        <f t="shared" si="8"/>
        <v>50</v>
      </c>
      <c r="N16" s="79">
        <f t="shared" si="8"/>
        <v>131.82</v>
      </c>
      <c r="O16" s="19">
        <f t="shared" si="8"/>
        <v>1956.62</v>
      </c>
      <c r="P16" s="19">
        <f t="shared" si="8"/>
        <v>310</v>
      </c>
      <c r="Q16" s="79">
        <f t="shared" si="8"/>
        <v>2266.62</v>
      </c>
    </row>
    <row r="17" spans="1:17" ht="20.100000000000001" customHeight="1" x14ac:dyDescent="0.25">
      <c r="A17" s="8">
        <v>7</v>
      </c>
      <c r="B17" s="9" t="s">
        <v>15</v>
      </c>
      <c r="C17" s="42">
        <v>400</v>
      </c>
      <c r="D17" s="42">
        <v>50</v>
      </c>
      <c r="E17" s="78">
        <f t="shared" si="0"/>
        <v>450</v>
      </c>
      <c r="F17" s="42">
        <v>0</v>
      </c>
      <c r="G17" s="42">
        <v>0</v>
      </c>
      <c r="H17" s="78">
        <f t="shared" si="1"/>
        <v>0</v>
      </c>
      <c r="I17" s="42">
        <v>25</v>
      </c>
      <c r="J17" s="42">
        <v>0</v>
      </c>
      <c r="K17" s="78">
        <f t="shared" si="2"/>
        <v>25</v>
      </c>
      <c r="L17" s="42">
        <v>100</v>
      </c>
      <c r="M17" s="50">
        <v>13</v>
      </c>
      <c r="N17" s="82">
        <f t="shared" si="3"/>
        <v>113</v>
      </c>
      <c r="O17" s="42">
        <f t="shared" si="4"/>
        <v>525</v>
      </c>
      <c r="P17" s="42">
        <f t="shared" si="5"/>
        <v>63</v>
      </c>
      <c r="Q17" s="78">
        <f>+O17+P17</f>
        <v>588</v>
      </c>
    </row>
    <row r="18" spans="1:17" ht="20.100000000000001" customHeight="1" x14ac:dyDescent="0.25">
      <c r="A18" s="8">
        <v>8</v>
      </c>
      <c r="B18" s="9" t="s">
        <v>16</v>
      </c>
      <c r="C18" s="42">
        <v>75</v>
      </c>
      <c r="D18" s="42">
        <v>0</v>
      </c>
      <c r="E18" s="78">
        <f t="shared" si="0"/>
        <v>75</v>
      </c>
      <c r="F18" s="42">
        <v>0</v>
      </c>
      <c r="G18" s="42">
        <v>0</v>
      </c>
      <c r="H18" s="78">
        <f t="shared" si="1"/>
        <v>0</v>
      </c>
      <c r="I18" s="42">
        <v>0</v>
      </c>
      <c r="J18" s="42">
        <v>0</v>
      </c>
      <c r="K18" s="78">
        <f t="shared" si="2"/>
        <v>0</v>
      </c>
      <c r="L18" s="42">
        <v>0</v>
      </c>
      <c r="M18" s="50">
        <v>0</v>
      </c>
      <c r="N18" s="82">
        <f t="shared" si="3"/>
        <v>0</v>
      </c>
      <c r="O18" s="42">
        <f t="shared" si="4"/>
        <v>75</v>
      </c>
      <c r="P18" s="42">
        <f t="shared" si="5"/>
        <v>0</v>
      </c>
      <c r="Q18" s="78">
        <f>+O18+P18</f>
        <v>75</v>
      </c>
    </row>
    <row r="19" spans="1:17" s="17" customFormat="1" ht="20.100000000000001" customHeight="1" x14ac:dyDescent="0.25">
      <c r="A19" s="14"/>
      <c r="B19" s="15" t="s">
        <v>15</v>
      </c>
      <c r="C19" s="19">
        <f t="shared" ref="C19:Q19" si="9">+C17+C18</f>
        <v>475</v>
      </c>
      <c r="D19" s="19">
        <f t="shared" si="9"/>
        <v>50</v>
      </c>
      <c r="E19" s="79">
        <f t="shared" si="9"/>
        <v>525</v>
      </c>
      <c r="F19" s="19">
        <f t="shared" si="9"/>
        <v>0</v>
      </c>
      <c r="G19" s="19">
        <f t="shared" si="9"/>
        <v>0</v>
      </c>
      <c r="H19" s="79">
        <f t="shared" si="9"/>
        <v>0</v>
      </c>
      <c r="I19" s="19">
        <f t="shared" si="9"/>
        <v>25</v>
      </c>
      <c r="J19" s="19">
        <f t="shared" si="9"/>
        <v>0</v>
      </c>
      <c r="K19" s="79">
        <f t="shared" si="9"/>
        <v>25</v>
      </c>
      <c r="L19" s="19">
        <f t="shared" si="9"/>
        <v>100</v>
      </c>
      <c r="M19" s="19">
        <f t="shared" si="9"/>
        <v>13</v>
      </c>
      <c r="N19" s="79">
        <f t="shared" si="9"/>
        <v>113</v>
      </c>
      <c r="O19" s="19">
        <f t="shared" si="9"/>
        <v>600</v>
      </c>
      <c r="P19" s="19">
        <f t="shared" si="9"/>
        <v>63</v>
      </c>
      <c r="Q19" s="79">
        <f t="shared" si="9"/>
        <v>663</v>
      </c>
    </row>
    <row r="20" spans="1:17" ht="20.100000000000001" customHeight="1" x14ac:dyDescent="0.25">
      <c r="A20" s="8">
        <v>9</v>
      </c>
      <c r="B20" s="9" t="s">
        <v>17</v>
      </c>
      <c r="C20" s="42">
        <v>8238.91</v>
      </c>
      <c r="D20" s="42">
        <v>3359.02</v>
      </c>
      <c r="E20" s="78">
        <f t="shared" si="0"/>
        <v>11597.93</v>
      </c>
      <c r="F20" s="42">
        <v>240</v>
      </c>
      <c r="G20" s="42">
        <v>0</v>
      </c>
      <c r="H20" s="78">
        <f t="shared" si="1"/>
        <v>240</v>
      </c>
      <c r="I20" s="42">
        <v>68</v>
      </c>
      <c r="J20" s="42">
        <v>20</v>
      </c>
      <c r="K20" s="78">
        <f t="shared" si="2"/>
        <v>88</v>
      </c>
      <c r="L20" s="42">
        <v>1000</v>
      </c>
      <c r="M20" s="50">
        <v>100</v>
      </c>
      <c r="N20" s="82">
        <f t="shared" si="3"/>
        <v>1100</v>
      </c>
      <c r="O20" s="42">
        <f t="shared" si="4"/>
        <v>9546.91</v>
      </c>
      <c r="P20" s="42">
        <f t="shared" si="5"/>
        <v>3479.02</v>
      </c>
      <c r="Q20" s="78">
        <f t="shared" ref="Q20:Q26" si="10">+O20+P20</f>
        <v>13025.93</v>
      </c>
    </row>
    <row r="21" spans="1:17" ht="20.100000000000001" customHeight="1" x14ac:dyDescent="0.25">
      <c r="A21" s="8">
        <v>10</v>
      </c>
      <c r="B21" s="9" t="s">
        <v>18</v>
      </c>
      <c r="C21" s="42">
        <v>80</v>
      </c>
      <c r="D21" s="42">
        <v>0</v>
      </c>
      <c r="E21" s="78">
        <f t="shared" si="0"/>
        <v>80</v>
      </c>
      <c r="F21" s="42">
        <v>0</v>
      </c>
      <c r="G21" s="42">
        <v>0</v>
      </c>
      <c r="H21" s="78">
        <f t="shared" si="1"/>
        <v>0</v>
      </c>
      <c r="I21" s="42">
        <v>0</v>
      </c>
      <c r="J21" s="42">
        <v>0</v>
      </c>
      <c r="K21" s="78">
        <f t="shared" si="2"/>
        <v>0</v>
      </c>
      <c r="L21" s="42">
        <v>0</v>
      </c>
      <c r="M21" s="50">
        <v>0</v>
      </c>
      <c r="N21" s="82">
        <f t="shared" si="3"/>
        <v>0</v>
      </c>
      <c r="O21" s="42">
        <f t="shared" si="4"/>
        <v>80</v>
      </c>
      <c r="P21" s="42">
        <f t="shared" si="5"/>
        <v>0</v>
      </c>
      <c r="Q21" s="78">
        <f t="shared" si="10"/>
        <v>80</v>
      </c>
    </row>
    <row r="22" spans="1:17" ht="20.100000000000001" customHeight="1" x14ac:dyDescent="0.25">
      <c r="A22" s="8">
        <v>11</v>
      </c>
      <c r="B22" s="20" t="s">
        <v>237</v>
      </c>
      <c r="C22" s="42">
        <v>110</v>
      </c>
      <c r="D22" s="42">
        <v>0</v>
      </c>
      <c r="E22" s="78">
        <f t="shared" si="0"/>
        <v>110</v>
      </c>
      <c r="F22" s="42">
        <v>20</v>
      </c>
      <c r="G22" s="42">
        <v>0</v>
      </c>
      <c r="H22" s="78">
        <f t="shared" si="1"/>
        <v>20</v>
      </c>
      <c r="I22" s="42">
        <v>9.15</v>
      </c>
      <c r="J22" s="42">
        <v>0</v>
      </c>
      <c r="K22" s="78">
        <f t="shared" si="2"/>
        <v>9.15</v>
      </c>
      <c r="L22" s="42">
        <v>0</v>
      </c>
      <c r="M22" s="50">
        <v>0</v>
      </c>
      <c r="N22" s="82">
        <f t="shared" si="3"/>
        <v>0</v>
      </c>
      <c r="O22" s="42">
        <f t="shared" si="4"/>
        <v>139.15</v>
      </c>
      <c r="P22" s="42">
        <f t="shared" si="5"/>
        <v>0</v>
      </c>
      <c r="Q22" s="78">
        <f t="shared" si="10"/>
        <v>139.15</v>
      </c>
    </row>
    <row r="23" spans="1:17" ht="20.100000000000001" customHeight="1" x14ac:dyDescent="0.25">
      <c r="A23" s="8">
        <v>12</v>
      </c>
      <c r="B23" s="9" t="s">
        <v>19</v>
      </c>
      <c r="C23" s="42">
        <v>500</v>
      </c>
      <c r="D23" s="42">
        <v>50</v>
      </c>
      <c r="E23" s="78">
        <f t="shared" si="0"/>
        <v>550</v>
      </c>
      <c r="F23" s="42">
        <v>0</v>
      </c>
      <c r="G23" s="42">
        <v>0</v>
      </c>
      <c r="H23" s="78">
        <f t="shared" si="1"/>
        <v>0</v>
      </c>
      <c r="I23" s="42">
        <v>0</v>
      </c>
      <c r="J23" s="42">
        <v>0</v>
      </c>
      <c r="K23" s="78">
        <f t="shared" si="2"/>
        <v>0</v>
      </c>
      <c r="L23" s="42">
        <v>0</v>
      </c>
      <c r="M23" s="50">
        <v>0</v>
      </c>
      <c r="N23" s="82">
        <f t="shared" si="3"/>
        <v>0</v>
      </c>
      <c r="O23" s="42">
        <f t="shared" si="4"/>
        <v>500</v>
      </c>
      <c r="P23" s="42">
        <f t="shared" si="5"/>
        <v>50</v>
      </c>
      <c r="Q23" s="78">
        <f t="shared" si="10"/>
        <v>550</v>
      </c>
    </row>
    <row r="24" spans="1:17" ht="20.100000000000001" customHeight="1" x14ac:dyDescent="0.25">
      <c r="A24" s="8">
        <v>13</v>
      </c>
      <c r="B24" s="9" t="s">
        <v>20</v>
      </c>
      <c r="C24" s="42">
        <v>390</v>
      </c>
      <c r="D24" s="42">
        <v>150</v>
      </c>
      <c r="E24" s="78">
        <f t="shared" si="0"/>
        <v>540</v>
      </c>
      <c r="F24" s="42">
        <v>0</v>
      </c>
      <c r="G24" s="42">
        <v>0</v>
      </c>
      <c r="H24" s="78">
        <f t="shared" si="1"/>
        <v>0</v>
      </c>
      <c r="I24" s="42">
        <v>0</v>
      </c>
      <c r="J24" s="42">
        <v>0</v>
      </c>
      <c r="K24" s="78">
        <f t="shared" si="2"/>
        <v>0</v>
      </c>
      <c r="L24" s="42">
        <v>0</v>
      </c>
      <c r="M24" s="50">
        <v>0</v>
      </c>
      <c r="N24" s="82">
        <f t="shared" si="3"/>
        <v>0</v>
      </c>
      <c r="O24" s="42">
        <f t="shared" si="4"/>
        <v>390</v>
      </c>
      <c r="P24" s="42">
        <f t="shared" si="5"/>
        <v>150</v>
      </c>
      <c r="Q24" s="78">
        <f t="shared" si="10"/>
        <v>540</v>
      </c>
    </row>
    <row r="25" spans="1:17" ht="20.100000000000001" customHeight="1" x14ac:dyDescent="0.25">
      <c r="A25" s="8">
        <v>14</v>
      </c>
      <c r="B25" s="9" t="s">
        <v>238</v>
      </c>
      <c r="C25" s="42">
        <v>115</v>
      </c>
      <c r="D25" s="42">
        <v>0</v>
      </c>
      <c r="E25" s="78">
        <f t="shared" si="0"/>
        <v>115</v>
      </c>
      <c r="F25" s="42">
        <v>15</v>
      </c>
      <c r="G25" s="42">
        <v>0</v>
      </c>
      <c r="H25" s="78">
        <f t="shared" si="1"/>
        <v>15</v>
      </c>
      <c r="I25" s="42">
        <v>41</v>
      </c>
      <c r="J25" s="42">
        <v>0</v>
      </c>
      <c r="K25" s="78">
        <f t="shared" si="2"/>
        <v>41</v>
      </c>
      <c r="L25" s="42">
        <v>0</v>
      </c>
      <c r="M25" s="50">
        <v>0</v>
      </c>
      <c r="N25" s="82">
        <f t="shared" si="3"/>
        <v>0</v>
      </c>
      <c r="O25" s="42">
        <f t="shared" si="4"/>
        <v>171</v>
      </c>
      <c r="P25" s="42">
        <f t="shared" si="5"/>
        <v>0</v>
      </c>
      <c r="Q25" s="78">
        <f t="shared" si="10"/>
        <v>171</v>
      </c>
    </row>
    <row r="26" spans="1:17" ht="20.100000000000001" customHeight="1" x14ac:dyDescent="0.25">
      <c r="A26" s="8">
        <v>15</v>
      </c>
      <c r="B26" s="21" t="s">
        <v>21</v>
      </c>
      <c r="C26" s="42">
        <v>0</v>
      </c>
      <c r="D26" s="42">
        <v>0</v>
      </c>
      <c r="E26" s="78">
        <f t="shared" si="0"/>
        <v>0</v>
      </c>
      <c r="F26" s="42">
        <v>80</v>
      </c>
      <c r="G26" s="42">
        <v>3767</v>
      </c>
      <c r="H26" s="78">
        <f t="shared" si="1"/>
        <v>3847</v>
      </c>
      <c r="I26" s="42">
        <v>0</v>
      </c>
      <c r="J26" s="42">
        <v>0</v>
      </c>
      <c r="K26" s="78">
        <f t="shared" si="2"/>
        <v>0</v>
      </c>
      <c r="L26" s="42">
        <v>0</v>
      </c>
      <c r="M26" s="50">
        <v>0</v>
      </c>
      <c r="N26" s="82">
        <f t="shared" si="3"/>
        <v>0</v>
      </c>
      <c r="O26" s="42">
        <f t="shared" si="4"/>
        <v>80</v>
      </c>
      <c r="P26" s="42">
        <f t="shared" si="5"/>
        <v>3767</v>
      </c>
      <c r="Q26" s="78">
        <f t="shared" si="10"/>
        <v>3847</v>
      </c>
    </row>
    <row r="27" spans="1:17" s="17" customFormat="1" ht="20.100000000000001" customHeight="1" x14ac:dyDescent="0.25">
      <c r="A27" s="14"/>
      <c r="B27" s="15" t="s">
        <v>17</v>
      </c>
      <c r="C27" s="19">
        <f t="shared" ref="C27:Q27" si="11">SUM(C20:C26)</f>
        <v>9433.91</v>
      </c>
      <c r="D27" s="19">
        <f t="shared" si="11"/>
        <v>3559.02</v>
      </c>
      <c r="E27" s="79">
        <f t="shared" si="11"/>
        <v>12992.93</v>
      </c>
      <c r="F27" s="19">
        <f t="shared" si="11"/>
        <v>355</v>
      </c>
      <c r="G27" s="19">
        <f t="shared" si="11"/>
        <v>3767</v>
      </c>
      <c r="H27" s="79">
        <f t="shared" si="11"/>
        <v>4122</v>
      </c>
      <c r="I27" s="19">
        <f t="shared" si="11"/>
        <v>118.15</v>
      </c>
      <c r="J27" s="19">
        <f t="shared" si="11"/>
        <v>20</v>
      </c>
      <c r="K27" s="79">
        <f t="shared" si="11"/>
        <v>138.15</v>
      </c>
      <c r="L27" s="19">
        <f t="shared" si="11"/>
        <v>1000</v>
      </c>
      <c r="M27" s="19">
        <f t="shared" si="11"/>
        <v>100</v>
      </c>
      <c r="N27" s="79">
        <f t="shared" si="11"/>
        <v>1100</v>
      </c>
      <c r="O27" s="19">
        <f t="shared" si="11"/>
        <v>10907.06</v>
      </c>
      <c r="P27" s="19">
        <f t="shared" si="11"/>
        <v>7446.02</v>
      </c>
      <c r="Q27" s="79">
        <f t="shared" si="11"/>
        <v>18353.080000000002</v>
      </c>
    </row>
    <row r="28" spans="1:17" s="17" customFormat="1" ht="20.100000000000001" customHeight="1" x14ac:dyDescent="0.25">
      <c r="A28" s="14">
        <v>16</v>
      </c>
      <c r="B28" s="9" t="s">
        <v>22</v>
      </c>
      <c r="C28" s="26">
        <v>160</v>
      </c>
      <c r="D28" s="42">
        <v>1150</v>
      </c>
      <c r="E28" s="78">
        <f t="shared" si="0"/>
        <v>1310</v>
      </c>
      <c r="F28" s="42">
        <v>0</v>
      </c>
      <c r="G28" s="42">
        <v>0</v>
      </c>
      <c r="H28" s="78">
        <f t="shared" si="1"/>
        <v>0</v>
      </c>
      <c r="I28" s="42">
        <v>50</v>
      </c>
      <c r="J28" s="42">
        <v>0</v>
      </c>
      <c r="K28" s="78">
        <f t="shared" si="2"/>
        <v>50</v>
      </c>
      <c r="L28" s="42">
        <v>150</v>
      </c>
      <c r="M28" s="50">
        <v>260</v>
      </c>
      <c r="N28" s="82">
        <f t="shared" si="3"/>
        <v>410</v>
      </c>
      <c r="O28" s="42">
        <f t="shared" si="4"/>
        <v>360</v>
      </c>
      <c r="P28" s="42">
        <f t="shared" si="5"/>
        <v>1410</v>
      </c>
      <c r="Q28" s="78">
        <f>+O28+P28</f>
        <v>1770</v>
      </c>
    </row>
    <row r="29" spans="1:17" ht="20.100000000000001" customHeight="1" x14ac:dyDescent="0.25">
      <c r="A29" s="8">
        <v>17</v>
      </c>
      <c r="B29" s="9" t="s">
        <v>23</v>
      </c>
      <c r="C29" s="42">
        <v>750</v>
      </c>
      <c r="D29" s="42">
        <v>150</v>
      </c>
      <c r="E29" s="78">
        <f t="shared" si="0"/>
        <v>900</v>
      </c>
      <c r="F29" s="42">
        <v>10</v>
      </c>
      <c r="G29" s="42">
        <v>0</v>
      </c>
      <c r="H29" s="78">
        <f t="shared" si="1"/>
        <v>10</v>
      </c>
      <c r="I29" s="42">
        <v>20</v>
      </c>
      <c r="J29" s="42">
        <v>0</v>
      </c>
      <c r="K29" s="78">
        <f t="shared" si="2"/>
        <v>20</v>
      </c>
      <c r="L29" s="42">
        <v>50</v>
      </c>
      <c r="M29" s="50">
        <v>50</v>
      </c>
      <c r="N29" s="82">
        <f t="shared" si="3"/>
        <v>100</v>
      </c>
      <c r="O29" s="42">
        <f t="shared" si="4"/>
        <v>830</v>
      </c>
      <c r="P29" s="42">
        <f t="shared" si="5"/>
        <v>200</v>
      </c>
      <c r="Q29" s="78">
        <f>+O29+P29</f>
        <v>1030</v>
      </c>
    </row>
    <row r="30" spans="1:17" ht="20.100000000000001" customHeight="1" x14ac:dyDescent="0.25">
      <c r="A30" s="8">
        <v>18</v>
      </c>
      <c r="B30" s="9" t="s">
        <v>24</v>
      </c>
      <c r="C30" s="42">
        <v>146</v>
      </c>
      <c r="D30" s="42">
        <v>0</v>
      </c>
      <c r="E30" s="78">
        <f t="shared" si="0"/>
        <v>146</v>
      </c>
      <c r="F30" s="42">
        <v>10</v>
      </c>
      <c r="G30" s="42">
        <v>0</v>
      </c>
      <c r="H30" s="78">
        <f t="shared" si="1"/>
        <v>10</v>
      </c>
      <c r="I30" s="42">
        <v>40</v>
      </c>
      <c r="J30" s="42">
        <v>0</v>
      </c>
      <c r="K30" s="78">
        <f t="shared" si="2"/>
        <v>40</v>
      </c>
      <c r="L30" s="42">
        <v>10</v>
      </c>
      <c r="M30" s="50">
        <v>0</v>
      </c>
      <c r="N30" s="82">
        <f t="shared" si="3"/>
        <v>10</v>
      </c>
      <c r="O30" s="42">
        <f t="shared" si="4"/>
        <v>206</v>
      </c>
      <c r="P30" s="42">
        <f t="shared" si="5"/>
        <v>0</v>
      </c>
      <c r="Q30" s="78">
        <f>+O30+P30</f>
        <v>206</v>
      </c>
    </row>
    <row r="31" spans="1:17" s="17" customFormat="1" ht="19.5" customHeight="1" x14ac:dyDescent="0.25">
      <c r="A31" s="14"/>
      <c r="B31" s="15" t="s">
        <v>23</v>
      </c>
      <c r="C31" s="16">
        <f t="shared" ref="C31:Q31" si="12">+C29+C30</f>
        <v>896</v>
      </c>
      <c r="D31" s="16">
        <f t="shared" si="12"/>
        <v>150</v>
      </c>
      <c r="E31" s="79">
        <f t="shared" si="12"/>
        <v>1046</v>
      </c>
      <c r="F31" s="16">
        <f t="shared" si="12"/>
        <v>20</v>
      </c>
      <c r="G31" s="16">
        <f t="shared" si="12"/>
        <v>0</v>
      </c>
      <c r="H31" s="79">
        <f t="shared" si="12"/>
        <v>20</v>
      </c>
      <c r="I31" s="16">
        <f t="shared" si="12"/>
        <v>60</v>
      </c>
      <c r="J31" s="16">
        <f t="shared" si="12"/>
        <v>0</v>
      </c>
      <c r="K31" s="79">
        <f t="shared" si="12"/>
        <v>60</v>
      </c>
      <c r="L31" s="16">
        <f t="shared" si="12"/>
        <v>60</v>
      </c>
      <c r="M31" s="16">
        <f t="shared" si="12"/>
        <v>50</v>
      </c>
      <c r="N31" s="79">
        <f t="shared" si="12"/>
        <v>110</v>
      </c>
      <c r="O31" s="16">
        <f t="shared" si="12"/>
        <v>1036</v>
      </c>
      <c r="P31" s="16">
        <f t="shared" si="12"/>
        <v>200</v>
      </c>
      <c r="Q31" s="79">
        <f t="shared" si="12"/>
        <v>1236</v>
      </c>
    </row>
    <row r="32" spans="1:17" ht="20.100000000000001" customHeight="1" x14ac:dyDescent="0.25">
      <c r="A32" s="8">
        <v>19</v>
      </c>
      <c r="B32" s="9" t="s">
        <v>25</v>
      </c>
      <c r="C32" s="42">
        <v>700</v>
      </c>
      <c r="D32" s="42">
        <v>300</v>
      </c>
      <c r="E32" s="78">
        <f t="shared" si="0"/>
        <v>1000</v>
      </c>
      <c r="F32" s="42">
        <v>10.3</v>
      </c>
      <c r="G32" s="42">
        <v>0</v>
      </c>
      <c r="H32" s="78">
        <f t="shared" si="1"/>
        <v>10.3</v>
      </c>
      <c r="I32" s="42">
        <v>15</v>
      </c>
      <c r="J32" s="42">
        <v>0</v>
      </c>
      <c r="K32" s="78">
        <f t="shared" si="2"/>
        <v>15</v>
      </c>
      <c r="L32" s="42">
        <v>50</v>
      </c>
      <c r="M32" s="50">
        <v>0</v>
      </c>
      <c r="N32" s="82">
        <f t="shared" si="3"/>
        <v>50</v>
      </c>
      <c r="O32" s="42">
        <f t="shared" si="4"/>
        <v>775.3</v>
      </c>
      <c r="P32" s="42">
        <f t="shared" si="5"/>
        <v>300</v>
      </c>
      <c r="Q32" s="78">
        <f>+O32+P32</f>
        <v>1075.3</v>
      </c>
    </row>
    <row r="33" spans="1:17" ht="20.100000000000001" customHeight="1" x14ac:dyDescent="0.25">
      <c r="A33" s="8">
        <v>20</v>
      </c>
      <c r="B33" s="45" t="s">
        <v>26</v>
      </c>
      <c r="C33" s="42">
        <v>240</v>
      </c>
      <c r="D33" s="42">
        <v>0</v>
      </c>
      <c r="E33" s="78">
        <f t="shared" si="0"/>
        <v>240</v>
      </c>
      <c r="F33" s="42">
        <v>20</v>
      </c>
      <c r="G33" s="42">
        <v>0</v>
      </c>
      <c r="H33" s="78">
        <f t="shared" si="1"/>
        <v>20</v>
      </c>
      <c r="I33" s="42">
        <v>20</v>
      </c>
      <c r="J33" s="42">
        <v>0</v>
      </c>
      <c r="K33" s="78">
        <f t="shared" si="2"/>
        <v>20</v>
      </c>
      <c r="L33" s="42">
        <v>0</v>
      </c>
      <c r="M33" s="50">
        <v>0</v>
      </c>
      <c r="N33" s="82">
        <f t="shared" si="3"/>
        <v>0</v>
      </c>
      <c r="O33" s="42">
        <f t="shared" si="4"/>
        <v>280</v>
      </c>
      <c r="P33" s="42">
        <f t="shared" si="5"/>
        <v>0</v>
      </c>
      <c r="Q33" s="78">
        <f>+O33+P33</f>
        <v>280</v>
      </c>
    </row>
    <row r="34" spans="1:17" ht="20.100000000000001" customHeight="1" x14ac:dyDescent="0.25">
      <c r="A34" s="8">
        <v>21</v>
      </c>
      <c r="B34" s="45" t="s">
        <v>234</v>
      </c>
      <c r="C34" s="42">
        <v>297</v>
      </c>
      <c r="D34" s="42">
        <v>0</v>
      </c>
      <c r="E34" s="78">
        <f t="shared" si="0"/>
        <v>297</v>
      </c>
      <c r="F34" s="42">
        <v>20</v>
      </c>
      <c r="G34" s="42">
        <v>0</v>
      </c>
      <c r="H34" s="78">
        <f t="shared" si="1"/>
        <v>20</v>
      </c>
      <c r="I34" s="42">
        <v>20</v>
      </c>
      <c r="J34" s="42">
        <v>0</v>
      </c>
      <c r="K34" s="78">
        <f t="shared" si="2"/>
        <v>20</v>
      </c>
      <c r="L34" s="42">
        <v>0</v>
      </c>
      <c r="M34" s="50">
        <v>0</v>
      </c>
      <c r="N34" s="82">
        <f t="shared" si="3"/>
        <v>0</v>
      </c>
      <c r="O34" s="42">
        <f t="shared" si="4"/>
        <v>337</v>
      </c>
      <c r="P34" s="42">
        <f t="shared" si="5"/>
        <v>0</v>
      </c>
      <c r="Q34" s="78">
        <f>+O34+P34</f>
        <v>337</v>
      </c>
    </row>
    <row r="35" spans="1:17" s="17" customFormat="1" ht="20.100000000000001" customHeight="1" x14ac:dyDescent="0.25">
      <c r="A35" s="14"/>
      <c r="B35" s="15" t="s">
        <v>25</v>
      </c>
      <c r="C35" s="16">
        <f t="shared" ref="C35:Q35" si="13">+C32+C33+C34</f>
        <v>1237</v>
      </c>
      <c r="D35" s="16">
        <f t="shared" si="13"/>
        <v>300</v>
      </c>
      <c r="E35" s="79">
        <f t="shared" si="13"/>
        <v>1537</v>
      </c>
      <c r="F35" s="16">
        <f t="shared" si="13"/>
        <v>50.3</v>
      </c>
      <c r="G35" s="16">
        <f t="shared" si="13"/>
        <v>0</v>
      </c>
      <c r="H35" s="79">
        <f t="shared" si="13"/>
        <v>50.3</v>
      </c>
      <c r="I35" s="16">
        <f t="shared" si="13"/>
        <v>55</v>
      </c>
      <c r="J35" s="16">
        <f t="shared" si="13"/>
        <v>0</v>
      </c>
      <c r="K35" s="79">
        <f t="shared" si="13"/>
        <v>55</v>
      </c>
      <c r="L35" s="16">
        <f t="shared" si="13"/>
        <v>50</v>
      </c>
      <c r="M35" s="16">
        <f t="shared" si="13"/>
        <v>0</v>
      </c>
      <c r="N35" s="79">
        <f t="shared" si="13"/>
        <v>50</v>
      </c>
      <c r="O35" s="16">
        <f t="shared" si="13"/>
        <v>1392.3</v>
      </c>
      <c r="P35" s="16">
        <f t="shared" si="13"/>
        <v>300</v>
      </c>
      <c r="Q35" s="79">
        <f t="shared" si="13"/>
        <v>1692.3</v>
      </c>
    </row>
    <row r="36" spans="1:17" ht="20.100000000000001" customHeight="1" x14ac:dyDescent="0.25">
      <c r="A36" s="8">
        <v>24</v>
      </c>
      <c r="B36" s="9" t="s">
        <v>27</v>
      </c>
      <c r="C36" s="42">
        <v>1134</v>
      </c>
      <c r="D36" s="42">
        <v>150</v>
      </c>
      <c r="E36" s="78">
        <f t="shared" si="0"/>
        <v>1284</v>
      </c>
      <c r="F36" s="42">
        <v>10</v>
      </c>
      <c r="G36" s="42">
        <v>0</v>
      </c>
      <c r="H36" s="78">
        <f t="shared" si="1"/>
        <v>10</v>
      </c>
      <c r="I36" s="42">
        <v>30</v>
      </c>
      <c r="J36" s="42">
        <v>0</v>
      </c>
      <c r="K36" s="78">
        <f t="shared" si="2"/>
        <v>30</v>
      </c>
      <c r="L36" s="42">
        <v>0</v>
      </c>
      <c r="M36" s="50">
        <v>0</v>
      </c>
      <c r="N36" s="82">
        <f t="shared" si="3"/>
        <v>0</v>
      </c>
      <c r="O36" s="42">
        <f t="shared" si="4"/>
        <v>1174</v>
      </c>
      <c r="P36" s="42">
        <f t="shared" si="5"/>
        <v>150</v>
      </c>
      <c r="Q36" s="78">
        <f>+O36+P36</f>
        <v>1324</v>
      </c>
    </row>
    <row r="37" spans="1:17" ht="20.100000000000001" customHeight="1" x14ac:dyDescent="0.25">
      <c r="A37" s="8">
        <v>25</v>
      </c>
      <c r="B37" s="9" t="s">
        <v>236</v>
      </c>
      <c r="C37" s="42">
        <v>112</v>
      </c>
      <c r="D37" s="42">
        <v>0</v>
      </c>
      <c r="E37" s="78">
        <f t="shared" si="0"/>
        <v>112</v>
      </c>
      <c r="F37" s="42">
        <v>40</v>
      </c>
      <c r="G37" s="42">
        <v>0</v>
      </c>
      <c r="H37" s="78">
        <f t="shared" si="1"/>
        <v>40</v>
      </c>
      <c r="I37" s="42">
        <v>40</v>
      </c>
      <c r="J37" s="42">
        <v>0</v>
      </c>
      <c r="K37" s="78">
        <f t="shared" si="2"/>
        <v>40</v>
      </c>
      <c r="L37" s="42">
        <v>0</v>
      </c>
      <c r="M37" s="50">
        <v>0</v>
      </c>
      <c r="N37" s="82">
        <f t="shared" si="3"/>
        <v>0</v>
      </c>
      <c r="O37" s="42">
        <f t="shared" si="4"/>
        <v>192</v>
      </c>
      <c r="P37" s="42">
        <f t="shared" si="5"/>
        <v>0</v>
      </c>
      <c r="Q37" s="78">
        <f>+O37+P37</f>
        <v>192</v>
      </c>
    </row>
    <row r="38" spans="1:17" s="17" customFormat="1" ht="20.100000000000001" customHeight="1" x14ac:dyDescent="0.25">
      <c r="A38" s="14"/>
      <c r="B38" s="15" t="s">
        <v>27</v>
      </c>
      <c r="C38" s="16">
        <f t="shared" ref="C38:Q38" si="14">+C36+C37</f>
        <v>1246</v>
      </c>
      <c r="D38" s="16">
        <f t="shared" si="14"/>
        <v>150</v>
      </c>
      <c r="E38" s="79">
        <f t="shared" si="14"/>
        <v>1396</v>
      </c>
      <c r="F38" s="16">
        <f t="shared" si="14"/>
        <v>50</v>
      </c>
      <c r="G38" s="16">
        <f t="shared" si="14"/>
        <v>0</v>
      </c>
      <c r="H38" s="79">
        <f t="shared" si="14"/>
        <v>50</v>
      </c>
      <c r="I38" s="16">
        <f t="shared" si="14"/>
        <v>70</v>
      </c>
      <c r="J38" s="16">
        <f t="shared" si="14"/>
        <v>0</v>
      </c>
      <c r="K38" s="79">
        <f t="shared" si="14"/>
        <v>70</v>
      </c>
      <c r="L38" s="16">
        <f t="shared" si="14"/>
        <v>0</v>
      </c>
      <c r="M38" s="16">
        <f t="shared" si="14"/>
        <v>0</v>
      </c>
      <c r="N38" s="79">
        <f t="shared" si="14"/>
        <v>0</v>
      </c>
      <c r="O38" s="16">
        <f t="shared" si="14"/>
        <v>1366</v>
      </c>
      <c r="P38" s="16">
        <f t="shared" si="14"/>
        <v>150</v>
      </c>
      <c r="Q38" s="79">
        <f t="shared" si="14"/>
        <v>1516</v>
      </c>
    </row>
    <row r="39" spans="1:17" ht="20.100000000000001" customHeight="1" x14ac:dyDescent="0.25">
      <c r="A39" s="8">
        <v>26</v>
      </c>
      <c r="B39" s="9" t="s">
        <v>28</v>
      </c>
      <c r="C39" s="42">
        <v>500</v>
      </c>
      <c r="D39" s="42">
        <v>100</v>
      </c>
      <c r="E39" s="78">
        <f t="shared" si="0"/>
        <v>600</v>
      </c>
      <c r="F39" s="42">
        <v>10</v>
      </c>
      <c r="G39" s="42">
        <v>0</v>
      </c>
      <c r="H39" s="78">
        <f t="shared" si="1"/>
        <v>10</v>
      </c>
      <c r="I39" s="42">
        <v>10</v>
      </c>
      <c r="J39" s="42">
        <v>0</v>
      </c>
      <c r="K39" s="78">
        <f t="shared" si="2"/>
        <v>10</v>
      </c>
      <c r="L39" s="42">
        <v>50</v>
      </c>
      <c r="M39" s="50">
        <v>20</v>
      </c>
      <c r="N39" s="82">
        <f t="shared" si="3"/>
        <v>70</v>
      </c>
      <c r="O39" s="42">
        <f t="shared" si="4"/>
        <v>570</v>
      </c>
      <c r="P39" s="42">
        <f t="shared" si="5"/>
        <v>120</v>
      </c>
      <c r="Q39" s="78">
        <f>+O39+P39</f>
        <v>690</v>
      </c>
    </row>
    <row r="40" spans="1:17" ht="20.100000000000001" customHeight="1" x14ac:dyDescent="0.25">
      <c r="A40" s="8">
        <v>27</v>
      </c>
      <c r="B40" s="9" t="s">
        <v>29</v>
      </c>
      <c r="C40" s="42">
        <v>300</v>
      </c>
      <c r="D40" s="42">
        <v>0</v>
      </c>
      <c r="E40" s="78">
        <f t="shared" si="0"/>
        <v>300</v>
      </c>
      <c r="F40" s="42">
        <v>0</v>
      </c>
      <c r="G40" s="42">
        <v>0</v>
      </c>
      <c r="H40" s="78">
        <f t="shared" si="1"/>
        <v>0</v>
      </c>
      <c r="I40" s="42">
        <v>10</v>
      </c>
      <c r="J40" s="42">
        <v>0</v>
      </c>
      <c r="K40" s="78">
        <f t="shared" si="2"/>
        <v>10</v>
      </c>
      <c r="L40" s="42">
        <v>0</v>
      </c>
      <c r="M40" s="50">
        <v>0</v>
      </c>
      <c r="N40" s="82">
        <f t="shared" si="3"/>
        <v>0</v>
      </c>
      <c r="O40" s="42">
        <f t="shared" si="4"/>
        <v>310</v>
      </c>
      <c r="P40" s="42">
        <f t="shared" si="5"/>
        <v>0</v>
      </c>
      <c r="Q40" s="78">
        <f>+O40+P40</f>
        <v>310</v>
      </c>
    </row>
    <row r="41" spans="1:17" s="17" customFormat="1" ht="20.100000000000001" customHeight="1" x14ac:dyDescent="0.25">
      <c r="A41" s="14"/>
      <c r="B41" s="15" t="s">
        <v>28</v>
      </c>
      <c r="C41" s="16">
        <f t="shared" ref="C41:Q41" si="15">+C39+C40</f>
        <v>800</v>
      </c>
      <c r="D41" s="16">
        <f t="shared" si="15"/>
        <v>100</v>
      </c>
      <c r="E41" s="79">
        <f t="shared" si="15"/>
        <v>900</v>
      </c>
      <c r="F41" s="16">
        <f t="shared" si="15"/>
        <v>10</v>
      </c>
      <c r="G41" s="16">
        <f t="shared" si="15"/>
        <v>0</v>
      </c>
      <c r="H41" s="79">
        <f t="shared" si="15"/>
        <v>10</v>
      </c>
      <c r="I41" s="16">
        <f t="shared" si="15"/>
        <v>20</v>
      </c>
      <c r="J41" s="16">
        <f t="shared" si="15"/>
        <v>0</v>
      </c>
      <c r="K41" s="79">
        <f t="shared" si="15"/>
        <v>20</v>
      </c>
      <c r="L41" s="16">
        <f t="shared" si="15"/>
        <v>50</v>
      </c>
      <c r="M41" s="16">
        <f t="shared" si="15"/>
        <v>20</v>
      </c>
      <c r="N41" s="79">
        <f t="shared" si="15"/>
        <v>70</v>
      </c>
      <c r="O41" s="16">
        <f t="shared" si="15"/>
        <v>880</v>
      </c>
      <c r="P41" s="16">
        <f t="shared" si="15"/>
        <v>120</v>
      </c>
      <c r="Q41" s="79">
        <f t="shared" si="15"/>
        <v>1000</v>
      </c>
    </row>
    <row r="42" spans="1:17" ht="20.100000000000001" customHeight="1" x14ac:dyDescent="0.25">
      <c r="A42" s="8">
        <v>28</v>
      </c>
      <c r="B42" s="9" t="s">
        <v>30</v>
      </c>
      <c r="C42" s="42">
        <v>1400</v>
      </c>
      <c r="D42" s="42">
        <v>125</v>
      </c>
      <c r="E42" s="78">
        <f t="shared" si="0"/>
        <v>1525</v>
      </c>
      <c r="F42" s="42">
        <v>125</v>
      </c>
      <c r="G42" s="42">
        <v>0</v>
      </c>
      <c r="H42" s="78">
        <f t="shared" si="1"/>
        <v>125</v>
      </c>
      <c r="I42" s="42">
        <v>50</v>
      </c>
      <c r="J42" s="42">
        <v>0</v>
      </c>
      <c r="K42" s="78">
        <f t="shared" si="2"/>
        <v>50</v>
      </c>
      <c r="L42" s="42">
        <v>80</v>
      </c>
      <c r="M42" s="50">
        <v>50</v>
      </c>
      <c r="N42" s="82">
        <f t="shared" si="3"/>
        <v>130</v>
      </c>
      <c r="O42" s="42">
        <f t="shared" si="4"/>
        <v>1655</v>
      </c>
      <c r="P42" s="42">
        <f t="shared" si="5"/>
        <v>175</v>
      </c>
      <c r="Q42" s="78">
        <f>+O42+P42</f>
        <v>1830</v>
      </c>
    </row>
    <row r="43" spans="1:17" ht="20.100000000000001" customHeight="1" x14ac:dyDescent="0.25">
      <c r="A43" s="8">
        <v>29</v>
      </c>
      <c r="B43" s="9" t="s">
        <v>31</v>
      </c>
      <c r="C43" s="42">
        <v>100</v>
      </c>
      <c r="D43" s="42">
        <v>0</v>
      </c>
      <c r="E43" s="78">
        <f t="shared" si="0"/>
        <v>100</v>
      </c>
      <c r="F43" s="42">
        <v>30.72</v>
      </c>
      <c r="G43" s="42">
        <v>0</v>
      </c>
      <c r="H43" s="78">
        <f t="shared" si="1"/>
        <v>30.72</v>
      </c>
      <c r="I43" s="42">
        <v>34.4</v>
      </c>
      <c r="J43" s="42">
        <v>0</v>
      </c>
      <c r="K43" s="78">
        <f t="shared" si="2"/>
        <v>34.4</v>
      </c>
      <c r="L43" s="42">
        <v>0</v>
      </c>
      <c r="M43" s="50">
        <v>0</v>
      </c>
      <c r="N43" s="82">
        <f t="shared" si="3"/>
        <v>0</v>
      </c>
      <c r="O43" s="42">
        <f t="shared" si="4"/>
        <v>165.12</v>
      </c>
      <c r="P43" s="42">
        <f t="shared" si="5"/>
        <v>0</v>
      </c>
      <c r="Q43" s="78">
        <f>+O43+P43</f>
        <v>165.12</v>
      </c>
    </row>
    <row r="44" spans="1:17" ht="20.100000000000001" customHeight="1" x14ac:dyDescent="0.25">
      <c r="A44" s="8">
        <v>30</v>
      </c>
      <c r="B44" s="9" t="s">
        <v>32</v>
      </c>
      <c r="C44" s="42">
        <v>495</v>
      </c>
      <c r="D44" s="42">
        <v>5</v>
      </c>
      <c r="E44" s="78">
        <f t="shared" si="0"/>
        <v>500</v>
      </c>
      <c r="F44" s="42">
        <v>0</v>
      </c>
      <c r="G44" s="42">
        <v>0</v>
      </c>
      <c r="H44" s="78">
        <f t="shared" si="1"/>
        <v>0</v>
      </c>
      <c r="I44" s="42">
        <v>0</v>
      </c>
      <c r="J44" s="42">
        <v>0</v>
      </c>
      <c r="K44" s="78">
        <f t="shared" si="2"/>
        <v>0</v>
      </c>
      <c r="L44" s="42">
        <v>0</v>
      </c>
      <c r="M44" s="50">
        <v>0</v>
      </c>
      <c r="N44" s="82">
        <f t="shared" si="3"/>
        <v>0</v>
      </c>
      <c r="O44" s="42">
        <f t="shared" si="4"/>
        <v>495</v>
      </c>
      <c r="P44" s="42">
        <f t="shared" si="5"/>
        <v>5</v>
      </c>
      <c r="Q44" s="78">
        <f>+O44+P44</f>
        <v>500</v>
      </c>
    </row>
    <row r="45" spans="1:17" s="17" customFormat="1" ht="20.100000000000001" customHeight="1" x14ac:dyDescent="0.25">
      <c r="A45" s="14"/>
      <c r="B45" s="15" t="s">
        <v>30</v>
      </c>
      <c r="C45" s="16">
        <f t="shared" ref="C45:Q45" si="16">+C42+C43+C44</f>
        <v>1995</v>
      </c>
      <c r="D45" s="16">
        <f t="shared" si="16"/>
        <v>130</v>
      </c>
      <c r="E45" s="79">
        <f t="shared" si="16"/>
        <v>2125</v>
      </c>
      <c r="F45" s="16">
        <f t="shared" si="16"/>
        <v>155.72</v>
      </c>
      <c r="G45" s="16">
        <f t="shared" si="16"/>
        <v>0</v>
      </c>
      <c r="H45" s="79">
        <f t="shared" si="16"/>
        <v>155.72</v>
      </c>
      <c r="I45" s="16">
        <f t="shared" si="16"/>
        <v>84.4</v>
      </c>
      <c r="J45" s="16">
        <f t="shared" si="16"/>
        <v>0</v>
      </c>
      <c r="K45" s="79">
        <f t="shared" si="16"/>
        <v>84.4</v>
      </c>
      <c r="L45" s="16">
        <f t="shared" si="16"/>
        <v>80</v>
      </c>
      <c r="M45" s="16">
        <f t="shared" si="16"/>
        <v>50</v>
      </c>
      <c r="N45" s="79">
        <f t="shared" si="16"/>
        <v>130</v>
      </c>
      <c r="O45" s="16">
        <f t="shared" si="16"/>
        <v>2315.12</v>
      </c>
      <c r="P45" s="16">
        <f t="shared" si="16"/>
        <v>180</v>
      </c>
      <c r="Q45" s="79">
        <f t="shared" si="16"/>
        <v>2495.12</v>
      </c>
    </row>
    <row r="46" spans="1:17" ht="20.100000000000001" customHeight="1" x14ac:dyDescent="0.25">
      <c r="A46" s="8">
        <v>31</v>
      </c>
      <c r="B46" s="9" t="s">
        <v>33</v>
      </c>
      <c r="C46" s="42">
        <v>525</v>
      </c>
      <c r="D46" s="42">
        <v>400</v>
      </c>
      <c r="E46" s="78">
        <f t="shared" si="0"/>
        <v>925</v>
      </c>
      <c r="F46" s="42">
        <v>0</v>
      </c>
      <c r="G46" s="42">
        <v>0</v>
      </c>
      <c r="H46" s="78">
        <f t="shared" si="1"/>
        <v>0</v>
      </c>
      <c r="I46" s="42">
        <v>50</v>
      </c>
      <c r="J46" s="42">
        <v>0</v>
      </c>
      <c r="K46" s="78">
        <f t="shared" si="2"/>
        <v>50</v>
      </c>
      <c r="L46" s="42">
        <v>94.13</v>
      </c>
      <c r="M46" s="50">
        <v>30</v>
      </c>
      <c r="N46" s="82">
        <f t="shared" si="3"/>
        <v>124.13</v>
      </c>
      <c r="O46" s="42">
        <f t="shared" si="4"/>
        <v>669.13</v>
      </c>
      <c r="P46" s="42">
        <f t="shared" si="5"/>
        <v>430</v>
      </c>
      <c r="Q46" s="78">
        <f>+O46+P46</f>
        <v>1099.1300000000001</v>
      </c>
    </row>
    <row r="47" spans="1:17" ht="20.100000000000001" customHeight="1" x14ac:dyDescent="0.25">
      <c r="A47" s="8">
        <v>32</v>
      </c>
      <c r="B47" s="9" t="s">
        <v>34</v>
      </c>
      <c r="C47" s="42">
        <v>400</v>
      </c>
      <c r="D47" s="42">
        <v>200</v>
      </c>
      <c r="E47" s="78">
        <f t="shared" si="0"/>
        <v>600</v>
      </c>
      <c r="F47" s="42">
        <v>60</v>
      </c>
      <c r="G47" s="42">
        <v>0</v>
      </c>
      <c r="H47" s="78">
        <f t="shared" si="1"/>
        <v>60</v>
      </c>
      <c r="I47" s="42">
        <v>51</v>
      </c>
      <c r="J47" s="42">
        <v>10</v>
      </c>
      <c r="K47" s="78">
        <f t="shared" si="2"/>
        <v>61</v>
      </c>
      <c r="L47" s="42">
        <v>150</v>
      </c>
      <c r="M47" s="50">
        <v>200</v>
      </c>
      <c r="N47" s="82">
        <f t="shared" si="3"/>
        <v>350</v>
      </c>
      <c r="O47" s="42">
        <f t="shared" si="4"/>
        <v>661</v>
      </c>
      <c r="P47" s="42">
        <f t="shared" si="5"/>
        <v>410</v>
      </c>
      <c r="Q47" s="78">
        <f>+O47+P47</f>
        <v>1071</v>
      </c>
    </row>
    <row r="48" spans="1:17" ht="20.100000000000001" customHeight="1" x14ac:dyDescent="0.25">
      <c r="A48" s="8">
        <v>33</v>
      </c>
      <c r="B48" s="9" t="s">
        <v>35</v>
      </c>
      <c r="C48" s="42">
        <v>240</v>
      </c>
      <c r="D48" s="42">
        <v>30</v>
      </c>
      <c r="E48" s="78">
        <f t="shared" si="0"/>
        <v>270</v>
      </c>
      <c r="F48" s="42">
        <v>0</v>
      </c>
      <c r="G48" s="42">
        <v>0</v>
      </c>
      <c r="H48" s="78">
        <f t="shared" si="1"/>
        <v>0</v>
      </c>
      <c r="I48" s="42">
        <v>19</v>
      </c>
      <c r="J48" s="42">
        <v>0</v>
      </c>
      <c r="K48" s="78">
        <f t="shared" si="2"/>
        <v>19</v>
      </c>
      <c r="L48" s="42">
        <v>40.909999999999997</v>
      </c>
      <c r="M48" s="50">
        <v>0</v>
      </c>
      <c r="N48" s="82">
        <f t="shared" si="3"/>
        <v>40.909999999999997</v>
      </c>
      <c r="O48" s="42">
        <f t="shared" si="4"/>
        <v>299.90999999999997</v>
      </c>
      <c r="P48" s="42">
        <f t="shared" si="5"/>
        <v>30</v>
      </c>
      <c r="Q48" s="78">
        <f>+O48+P48</f>
        <v>329.90999999999997</v>
      </c>
    </row>
    <row r="49" spans="1:17" ht="20.100000000000001" customHeight="1" x14ac:dyDescent="0.25">
      <c r="A49" s="8">
        <v>34</v>
      </c>
      <c r="B49" s="45" t="s">
        <v>36</v>
      </c>
      <c r="C49" s="42">
        <v>315</v>
      </c>
      <c r="D49" s="42">
        <v>0</v>
      </c>
      <c r="E49" s="78">
        <f t="shared" si="0"/>
        <v>315</v>
      </c>
      <c r="F49" s="42">
        <v>30</v>
      </c>
      <c r="G49" s="42">
        <v>0</v>
      </c>
      <c r="H49" s="78">
        <f t="shared" si="1"/>
        <v>30</v>
      </c>
      <c r="I49" s="42">
        <v>30</v>
      </c>
      <c r="J49" s="42">
        <v>0</v>
      </c>
      <c r="K49" s="78">
        <f t="shared" si="2"/>
        <v>30</v>
      </c>
      <c r="L49" s="42">
        <v>0</v>
      </c>
      <c r="M49" s="50">
        <v>0</v>
      </c>
      <c r="N49" s="82">
        <f t="shared" si="3"/>
        <v>0</v>
      </c>
      <c r="O49" s="42">
        <f t="shared" si="4"/>
        <v>375</v>
      </c>
      <c r="P49" s="42">
        <f t="shared" si="5"/>
        <v>0</v>
      </c>
      <c r="Q49" s="78">
        <f>+O49+P49</f>
        <v>375</v>
      </c>
    </row>
    <row r="50" spans="1:17" ht="20.100000000000001" customHeight="1" x14ac:dyDescent="0.25">
      <c r="A50" s="8">
        <v>35</v>
      </c>
      <c r="B50" s="45" t="s">
        <v>37</v>
      </c>
      <c r="C50" s="42">
        <v>0</v>
      </c>
      <c r="D50" s="42">
        <v>0</v>
      </c>
      <c r="E50" s="78">
        <f t="shared" si="0"/>
        <v>0</v>
      </c>
      <c r="F50" s="42">
        <v>0</v>
      </c>
      <c r="G50" s="42">
        <v>0</v>
      </c>
      <c r="H50" s="78">
        <f t="shared" si="1"/>
        <v>0</v>
      </c>
      <c r="I50" s="42">
        <v>0</v>
      </c>
      <c r="J50" s="42">
        <v>0</v>
      </c>
      <c r="K50" s="78">
        <f t="shared" si="2"/>
        <v>0</v>
      </c>
      <c r="L50" s="42">
        <v>0</v>
      </c>
      <c r="M50" s="50">
        <v>0</v>
      </c>
      <c r="N50" s="82">
        <f t="shared" si="3"/>
        <v>0</v>
      </c>
      <c r="O50" s="42">
        <f t="shared" si="4"/>
        <v>0</v>
      </c>
      <c r="P50" s="42">
        <f t="shared" si="5"/>
        <v>0</v>
      </c>
      <c r="Q50" s="78">
        <f>+O50+P50</f>
        <v>0</v>
      </c>
    </row>
    <row r="51" spans="1:17" s="17" customFormat="1" ht="20.100000000000001" customHeight="1" x14ac:dyDescent="0.25">
      <c r="A51" s="14"/>
      <c r="B51" s="15" t="s">
        <v>35</v>
      </c>
      <c r="C51" s="16">
        <f t="shared" ref="C51:Q51" si="17">+C50+C49+C48</f>
        <v>555</v>
      </c>
      <c r="D51" s="16">
        <f t="shared" si="17"/>
        <v>30</v>
      </c>
      <c r="E51" s="79">
        <f t="shared" si="17"/>
        <v>585</v>
      </c>
      <c r="F51" s="16">
        <f t="shared" si="17"/>
        <v>30</v>
      </c>
      <c r="G51" s="16">
        <f t="shared" si="17"/>
        <v>0</v>
      </c>
      <c r="H51" s="79">
        <f t="shared" si="17"/>
        <v>30</v>
      </c>
      <c r="I51" s="16">
        <f t="shared" si="17"/>
        <v>49</v>
      </c>
      <c r="J51" s="16">
        <f t="shared" si="17"/>
        <v>0</v>
      </c>
      <c r="K51" s="79">
        <f t="shared" si="17"/>
        <v>49</v>
      </c>
      <c r="L51" s="16">
        <f t="shared" si="17"/>
        <v>40.909999999999997</v>
      </c>
      <c r="M51" s="16">
        <f t="shared" si="17"/>
        <v>0</v>
      </c>
      <c r="N51" s="79">
        <f t="shared" si="17"/>
        <v>40.909999999999997</v>
      </c>
      <c r="O51" s="16">
        <f t="shared" si="17"/>
        <v>674.91</v>
      </c>
      <c r="P51" s="16">
        <f t="shared" si="17"/>
        <v>30</v>
      </c>
      <c r="Q51" s="79">
        <f t="shared" si="17"/>
        <v>704.91</v>
      </c>
    </row>
    <row r="52" spans="1:17" ht="20.100000000000001" customHeight="1" x14ac:dyDescent="0.25">
      <c r="A52" s="8">
        <v>36</v>
      </c>
      <c r="B52" s="9" t="s">
        <v>38</v>
      </c>
      <c r="C52" s="42">
        <v>500</v>
      </c>
      <c r="D52" s="42">
        <v>200</v>
      </c>
      <c r="E52" s="78">
        <f t="shared" si="0"/>
        <v>700</v>
      </c>
      <c r="F52" s="42">
        <v>0</v>
      </c>
      <c r="G52" s="42">
        <v>0</v>
      </c>
      <c r="H52" s="78">
        <f t="shared" si="1"/>
        <v>0</v>
      </c>
      <c r="I52" s="42">
        <v>10</v>
      </c>
      <c r="J52" s="42">
        <v>0</v>
      </c>
      <c r="K52" s="78">
        <f t="shared" si="2"/>
        <v>10</v>
      </c>
      <c r="L52" s="42">
        <v>0</v>
      </c>
      <c r="M52" s="50">
        <v>0</v>
      </c>
      <c r="N52" s="82">
        <f t="shared" si="3"/>
        <v>0</v>
      </c>
      <c r="O52" s="42">
        <f t="shared" si="4"/>
        <v>510</v>
      </c>
      <c r="P52" s="42">
        <f t="shared" si="5"/>
        <v>200</v>
      </c>
      <c r="Q52" s="78">
        <f>+O52+P52</f>
        <v>710</v>
      </c>
    </row>
    <row r="53" spans="1:17" ht="20.100000000000001" customHeight="1" x14ac:dyDescent="0.25">
      <c r="A53" s="8">
        <v>37</v>
      </c>
      <c r="B53" s="9" t="s">
        <v>39</v>
      </c>
      <c r="C53" s="42">
        <v>151</v>
      </c>
      <c r="D53" s="42">
        <v>0</v>
      </c>
      <c r="E53" s="78">
        <f t="shared" si="0"/>
        <v>151</v>
      </c>
      <c r="F53" s="42">
        <v>0</v>
      </c>
      <c r="G53" s="42">
        <v>0</v>
      </c>
      <c r="H53" s="78">
        <f t="shared" si="1"/>
        <v>0</v>
      </c>
      <c r="I53" s="42">
        <v>0</v>
      </c>
      <c r="J53" s="42">
        <v>0</v>
      </c>
      <c r="K53" s="78">
        <f t="shared" si="2"/>
        <v>0</v>
      </c>
      <c r="L53" s="42">
        <v>0</v>
      </c>
      <c r="M53" s="50">
        <v>0</v>
      </c>
      <c r="N53" s="82">
        <f t="shared" si="3"/>
        <v>0</v>
      </c>
      <c r="O53" s="42">
        <f t="shared" si="4"/>
        <v>151</v>
      </c>
      <c r="P53" s="42">
        <f t="shared" si="5"/>
        <v>0</v>
      </c>
      <c r="Q53" s="78">
        <f>+O53+P53</f>
        <v>151</v>
      </c>
    </row>
    <row r="54" spans="1:17" s="17" customFormat="1" ht="20.100000000000001" customHeight="1" x14ac:dyDescent="0.25">
      <c r="A54" s="14"/>
      <c r="B54" s="15" t="s">
        <v>38</v>
      </c>
      <c r="C54" s="16">
        <f t="shared" ref="C54:Q54" si="18">+C52+C53</f>
        <v>651</v>
      </c>
      <c r="D54" s="16">
        <f t="shared" si="18"/>
        <v>200</v>
      </c>
      <c r="E54" s="79">
        <f t="shared" si="18"/>
        <v>851</v>
      </c>
      <c r="F54" s="16">
        <f t="shared" si="18"/>
        <v>0</v>
      </c>
      <c r="G54" s="16">
        <f t="shared" si="18"/>
        <v>0</v>
      </c>
      <c r="H54" s="79">
        <f t="shared" si="18"/>
        <v>0</v>
      </c>
      <c r="I54" s="16">
        <f t="shared" si="18"/>
        <v>10</v>
      </c>
      <c r="J54" s="16">
        <f t="shared" si="18"/>
        <v>0</v>
      </c>
      <c r="K54" s="79">
        <f t="shared" si="18"/>
        <v>10</v>
      </c>
      <c r="L54" s="16">
        <f t="shared" si="18"/>
        <v>0</v>
      </c>
      <c r="M54" s="16">
        <f t="shared" si="18"/>
        <v>0</v>
      </c>
      <c r="N54" s="79">
        <f t="shared" si="18"/>
        <v>0</v>
      </c>
      <c r="O54" s="16">
        <f t="shared" si="18"/>
        <v>661</v>
      </c>
      <c r="P54" s="16">
        <f t="shared" si="18"/>
        <v>200</v>
      </c>
      <c r="Q54" s="79">
        <f t="shared" si="18"/>
        <v>861</v>
      </c>
    </row>
    <row r="55" spans="1:17" ht="20.100000000000001" customHeight="1" x14ac:dyDescent="0.25">
      <c r="A55" s="8">
        <v>38</v>
      </c>
      <c r="B55" s="46" t="s">
        <v>40</v>
      </c>
      <c r="C55" s="42">
        <v>662.09</v>
      </c>
      <c r="D55" s="42">
        <v>169.98</v>
      </c>
      <c r="E55" s="78">
        <f t="shared" si="0"/>
        <v>832.07</v>
      </c>
      <c r="F55" s="42">
        <v>0</v>
      </c>
      <c r="G55" s="42">
        <v>0</v>
      </c>
      <c r="H55" s="78">
        <f t="shared" si="1"/>
        <v>0</v>
      </c>
      <c r="I55" s="42">
        <v>0</v>
      </c>
      <c r="J55" s="42">
        <v>0</v>
      </c>
      <c r="K55" s="78">
        <f t="shared" si="2"/>
        <v>0</v>
      </c>
      <c r="L55" s="42">
        <v>0</v>
      </c>
      <c r="M55" s="50">
        <v>0</v>
      </c>
      <c r="N55" s="82">
        <f t="shared" si="3"/>
        <v>0</v>
      </c>
      <c r="O55" s="42">
        <f t="shared" si="4"/>
        <v>662.09</v>
      </c>
      <c r="P55" s="42">
        <f t="shared" si="5"/>
        <v>169.98</v>
      </c>
      <c r="Q55" s="78">
        <f>+O55+P55</f>
        <v>832.07</v>
      </c>
    </row>
    <row r="56" spans="1:17" ht="20.100000000000001" customHeight="1" x14ac:dyDescent="0.25">
      <c r="A56" s="8">
        <v>39</v>
      </c>
      <c r="B56" s="45" t="s">
        <v>41</v>
      </c>
      <c r="C56" s="42">
        <v>120</v>
      </c>
      <c r="D56" s="42">
        <v>25</v>
      </c>
      <c r="E56" s="78">
        <f t="shared" si="0"/>
        <v>145</v>
      </c>
      <c r="F56" s="42">
        <v>0</v>
      </c>
      <c r="G56" s="42">
        <v>0</v>
      </c>
      <c r="H56" s="78">
        <f t="shared" si="1"/>
        <v>0</v>
      </c>
      <c r="I56" s="42">
        <v>0</v>
      </c>
      <c r="J56" s="42">
        <v>0</v>
      </c>
      <c r="K56" s="78">
        <f t="shared" si="2"/>
        <v>0</v>
      </c>
      <c r="L56" s="42">
        <v>0</v>
      </c>
      <c r="M56" s="50">
        <v>0</v>
      </c>
      <c r="N56" s="82">
        <f t="shared" si="3"/>
        <v>0</v>
      </c>
      <c r="O56" s="42">
        <f t="shared" si="4"/>
        <v>120</v>
      </c>
      <c r="P56" s="42">
        <f t="shared" si="5"/>
        <v>25</v>
      </c>
      <c r="Q56" s="78">
        <f>+O56+P56</f>
        <v>145</v>
      </c>
    </row>
    <row r="57" spans="1:17" ht="20.100000000000001" customHeight="1" x14ac:dyDescent="0.25">
      <c r="A57" s="8"/>
      <c r="B57" s="45" t="s">
        <v>42</v>
      </c>
      <c r="C57" s="42">
        <v>0</v>
      </c>
      <c r="D57" s="42">
        <v>0</v>
      </c>
      <c r="E57" s="78">
        <f t="shared" si="0"/>
        <v>0</v>
      </c>
      <c r="F57" s="42">
        <v>0</v>
      </c>
      <c r="G57" s="42">
        <v>0</v>
      </c>
      <c r="H57" s="78">
        <f t="shared" si="1"/>
        <v>0</v>
      </c>
      <c r="I57" s="42">
        <v>0</v>
      </c>
      <c r="J57" s="42">
        <v>0</v>
      </c>
      <c r="K57" s="78">
        <f t="shared" si="2"/>
        <v>0</v>
      </c>
      <c r="L57" s="42">
        <v>0</v>
      </c>
      <c r="M57" s="50">
        <v>0</v>
      </c>
      <c r="N57" s="82">
        <f t="shared" si="3"/>
        <v>0</v>
      </c>
      <c r="O57" s="42">
        <f t="shared" si="4"/>
        <v>0</v>
      </c>
      <c r="P57" s="42">
        <f t="shared" si="5"/>
        <v>0</v>
      </c>
      <c r="Q57" s="78">
        <f>+O57+P57</f>
        <v>0</v>
      </c>
    </row>
    <row r="58" spans="1:17" s="17" customFormat="1" ht="20.100000000000001" customHeight="1" x14ac:dyDescent="0.25">
      <c r="A58" s="14"/>
      <c r="B58" s="15" t="s">
        <v>43</v>
      </c>
      <c r="C58" s="16">
        <f t="shared" ref="C58:Q58" si="19">+C55+C56+C57</f>
        <v>782.09</v>
      </c>
      <c r="D58" s="16">
        <f t="shared" si="19"/>
        <v>194.98</v>
      </c>
      <c r="E58" s="79">
        <f t="shared" si="19"/>
        <v>977.07</v>
      </c>
      <c r="F58" s="16">
        <f t="shared" si="19"/>
        <v>0</v>
      </c>
      <c r="G58" s="16">
        <f t="shared" si="19"/>
        <v>0</v>
      </c>
      <c r="H58" s="79">
        <f t="shared" si="19"/>
        <v>0</v>
      </c>
      <c r="I58" s="16">
        <f t="shared" si="19"/>
        <v>0</v>
      </c>
      <c r="J58" s="16">
        <f t="shared" si="19"/>
        <v>0</v>
      </c>
      <c r="K58" s="79">
        <f t="shared" si="19"/>
        <v>0</v>
      </c>
      <c r="L58" s="16">
        <f t="shared" si="19"/>
        <v>0</v>
      </c>
      <c r="M58" s="16">
        <f t="shared" si="19"/>
        <v>0</v>
      </c>
      <c r="N58" s="79">
        <f t="shared" si="19"/>
        <v>0</v>
      </c>
      <c r="O58" s="16">
        <f t="shared" si="19"/>
        <v>782.09</v>
      </c>
      <c r="P58" s="16">
        <f t="shared" si="19"/>
        <v>194.98</v>
      </c>
      <c r="Q58" s="79">
        <f t="shared" si="19"/>
        <v>977.07</v>
      </c>
    </row>
    <row r="59" spans="1:17" ht="20.100000000000001" customHeight="1" x14ac:dyDescent="0.25">
      <c r="A59" s="8">
        <v>40</v>
      </c>
      <c r="B59" s="21" t="s">
        <v>44</v>
      </c>
      <c r="C59" s="42">
        <v>400</v>
      </c>
      <c r="D59" s="42">
        <v>150</v>
      </c>
      <c r="E59" s="78">
        <f t="shared" si="0"/>
        <v>550</v>
      </c>
      <c r="F59" s="42">
        <v>0</v>
      </c>
      <c r="G59" s="42">
        <v>0</v>
      </c>
      <c r="H59" s="78">
        <f t="shared" si="1"/>
        <v>0</v>
      </c>
      <c r="I59" s="42">
        <v>25</v>
      </c>
      <c r="J59" s="42">
        <v>0</v>
      </c>
      <c r="K59" s="78">
        <f t="shared" si="2"/>
        <v>25</v>
      </c>
      <c r="L59" s="42">
        <v>60</v>
      </c>
      <c r="M59" s="50">
        <v>30</v>
      </c>
      <c r="N59" s="82">
        <f t="shared" si="3"/>
        <v>90</v>
      </c>
      <c r="O59" s="42">
        <f t="shared" si="4"/>
        <v>485</v>
      </c>
      <c r="P59" s="42">
        <f t="shared" si="5"/>
        <v>180</v>
      </c>
      <c r="Q59" s="78">
        <f>+O59+P59</f>
        <v>665</v>
      </c>
    </row>
    <row r="60" spans="1:17" ht="20.100000000000001" customHeight="1" x14ac:dyDescent="0.25">
      <c r="A60" s="8">
        <v>41</v>
      </c>
      <c r="B60" s="9" t="s">
        <v>45</v>
      </c>
      <c r="C60" s="42">
        <v>170</v>
      </c>
      <c r="D60" s="42">
        <v>0</v>
      </c>
      <c r="E60" s="78">
        <f t="shared" si="0"/>
        <v>170</v>
      </c>
      <c r="F60" s="42">
        <v>75</v>
      </c>
      <c r="G60" s="42">
        <v>0</v>
      </c>
      <c r="H60" s="78">
        <f t="shared" si="1"/>
        <v>75</v>
      </c>
      <c r="I60" s="42">
        <v>20</v>
      </c>
      <c r="J60" s="42">
        <v>0</v>
      </c>
      <c r="K60" s="78">
        <f t="shared" si="2"/>
        <v>20</v>
      </c>
      <c r="L60" s="42">
        <v>0</v>
      </c>
      <c r="M60" s="50">
        <v>0</v>
      </c>
      <c r="N60" s="82">
        <f t="shared" si="3"/>
        <v>0</v>
      </c>
      <c r="O60" s="42">
        <f t="shared" si="4"/>
        <v>265</v>
      </c>
      <c r="P60" s="42">
        <f t="shared" si="5"/>
        <v>0</v>
      </c>
      <c r="Q60" s="78">
        <f>+O60+P60</f>
        <v>265</v>
      </c>
    </row>
    <row r="61" spans="1:17" s="17" customFormat="1" ht="20.100000000000001" customHeight="1" x14ac:dyDescent="0.25">
      <c r="A61" s="14"/>
      <c r="B61" s="22" t="s">
        <v>44</v>
      </c>
      <c r="C61" s="18">
        <f t="shared" ref="C61:Q61" si="20">+C59+C60</f>
        <v>570</v>
      </c>
      <c r="D61" s="18">
        <f t="shared" si="20"/>
        <v>150</v>
      </c>
      <c r="E61" s="79">
        <f t="shared" si="20"/>
        <v>720</v>
      </c>
      <c r="F61" s="18">
        <f t="shared" si="20"/>
        <v>75</v>
      </c>
      <c r="G61" s="18">
        <f t="shared" si="20"/>
        <v>0</v>
      </c>
      <c r="H61" s="79">
        <f t="shared" si="20"/>
        <v>75</v>
      </c>
      <c r="I61" s="18">
        <f t="shared" si="20"/>
        <v>45</v>
      </c>
      <c r="J61" s="18">
        <f t="shared" si="20"/>
        <v>0</v>
      </c>
      <c r="K61" s="79">
        <f t="shared" si="20"/>
        <v>45</v>
      </c>
      <c r="L61" s="18">
        <f t="shared" si="20"/>
        <v>60</v>
      </c>
      <c r="M61" s="18">
        <f t="shared" si="20"/>
        <v>30</v>
      </c>
      <c r="N61" s="79">
        <f t="shared" si="20"/>
        <v>90</v>
      </c>
      <c r="O61" s="18">
        <f t="shared" si="20"/>
        <v>750</v>
      </c>
      <c r="P61" s="18">
        <f t="shared" si="20"/>
        <v>180</v>
      </c>
      <c r="Q61" s="79">
        <f t="shared" si="20"/>
        <v>930</v>
      </c>
    </row>
    <row r="62" spans="1:17" ht="20.100000000000001" customHeight="1" x14ac:dyDescent="0.25">
      <c r="A62" s="8">
        <v>42</v>
      </c>
      <c r="B62" s="9" t="s">
        <v>46</v>
      </c>
      <c r="C62" s="42">
        <v>725</v>
      </c>
      <c r="D62" s="42">
        <v>200</v>
      </c>
      <c r="E62" s="78">
        <f t="shared" si="0"/>
        <v>925</v>
      </c>
      <c r="F62" s="42">
        <v>5</v>
      </c>
      <c r="G62" s="42">
        <v>0</v>
      </c>
      <c r="H62" s="78">
        <f t="shared" si="1"/>
        <v>5</v>
      </c>
      <c r="I62" s="42">
        <v>25</v>
      </c>
      <c r="J62" s="42">
        <v>8</v>
      </c>
      <c r="K62" s="78">
        <f t="shared" si="2"/>
        <v>33</v>
      </c>
      <c r="L62" s="42">
        <v>60</v>
      </c>
      <c r="M62" s="50">
        <v>50</v>
      </c>
      <c r="N62" s="82">
        <f t="shared" si="3"/>
        <v>110</v>
      </c>
      <c r="O62" s="42">
        <f t="shared" si="4"/>
        <v>815</v>
      </c>
      <c r="P62" s="42">
        <f t="shared" si="5"/>
        <v>258</v>
      </c>
      <c r="Q62" s="78">
        <f>+O62+P62</f>
        <v>1073</v>
      </c>
    </row>
    <row r="63" spans="1:17" ht="20.100000000000001" customHeight="1" x14ac:dyDescent="0.25">
      <c r="A63" s="8">
        <v>43</v>
      </c>
      <c r="B63" s="45" t="s">
        <v>47</v>
      </c>
      <c r="C63" s="42">
        <v>419</v>
      </c>
      <c r="D63" s="42">
        <v>0</v>
      </c>
      <c r="E63" s="78">
        <f t="shared" si="0"/>
        <v>419</v>
      </c>
      <c r="F63" s="42">
        <v>10</v>
      </c>
      <c r="G63" s="42">
        <v>0</v>
      </c>
      <c r="H63" s="78">
        <f t="shared" si="1"/>
        <v>10</v>
      </c>
      <c r="I63" s="42">
        <v>15</v>
      </c>
      <c r="J63" s="42">
        <v>0</v>
      </c>
      <c r="K63" s="78">
        <f t="shared" si="2"/>
        <v>15</v>
      </c>
      <c r="L63" s="42">
        <v>0</v>
      </c>
      <c r="M63" s="50">
        <v>0</v>
      </c>
      <c r="N63" s="82">
        <f t="shared" si="3"/>
        <v>0</v>
      </c>
      <c r="O63" s="42">
        <f t="shared" si="4"/>
        <v>444</v>
      </c>
      <c r="P63" s="42">
        <f t="shared" si="5"/>
        <v>0</v>
      </c>
      <c r="Q63" s="78">
        <f>+O63+P63</f>
        <v>444</v>
      </c>
    </row>
    <row r="64" spans="1:17" s="17" customFormat="1" ht="20.100000000000001" customHeight="1" x14ac:dyDescent="0.25">
      <c r="A64" s="14"/>
      <c r="B64" s="15" t="s">
        <v>46</v>
      </c>
      <c r="C64" s="16">
        <f t="shared" ref="C64:Q64" si="21">+C62+C63</f>
        <v>1144</v>
      </c>
      <c r="D64" s="16">
        <f t="shared" si="21"/>
        <v>200</v>
      </c>
      <c r="E64" s="79">
        <f t="shared" si="21"/>
        <v>1344</v>
      </c>
      <c r="F64" s="16">
        <f t="shared" si="21"/>
        <v>15</v>
      </c>
      <c r="G64" s="16">
        <f t="shared" si="21"/>
        <v>0</v>
      </c>
      <c r="H64" s="79">
        <f t="shared" si="21"/>
        <v>15</v>
      </c>
      <c r="I64" s="16">
        <f t="shared" si="21"/>
        <v>40</v>
      </c>
      <c r="J64" s="16">
        <f t="shared" si="21"/>
        <v>8</v>
      </c>
      <c r="K64" s="79">
        <f t="shared" si="21"/>
        <v>48</v>
      </c>
      <c r="L64" s="16">
        <f t="shared" si="21"/>
        <v>60</v>
      </c>
      <c r="M64" s="16">
        <f t="shared" si="21"/>
        <v>50</v>
      </c>
      <c r="N64" s="79">
        <f t="shared" si="21"/>
        <v>110</v>
      </c>
      <c r="O64" s="16">
        <f t="shared" si="21"/>
        <v>1259</v>
      </c>
      <c r="P64" s="16">
        <f t="shared" si="21"/>
        <v>258</v>
      </c>
      <c r="Q64" s="79">
        <f t="shared" si="21"/>
        <v>1517</v>
      </c>
    </row>
    <row r="65" spans="1:17" ht="20.100000000000001" customHeight="1" x14ac:dyDescent="0.25">
      <c r="A65" s="8">
        <v>46</v>
      </c>
      <c r="B65" s="9" t="s">
        <v>235</v>
      </c>
      <c r="C65" s="42">
        <v>325</v>
      </c>
      <c r="D65" s="42">
        <v>72</v>
      </c>
      <c r="E65" s="78">
        <f t="shared" si="0"/>
        <v>397</v>
      </c>
      <c r="F65" s="42">
        <v>30</v>
      </c>
      <c r="G65" s="42">
        <v>0</v>
      </c>
      <c r="H65" s="78">
        <f t="shared" si="1"/>
        <v>30</v>
      </c>
      <c r="I65" s="42">
        <v>14</v>
      </c>
      <c r="J65" s="42">
        <v>10</v>
      </c>
      <c r="K65" s="78">
        <f t="shared" si="2"/>
        <v>24</v>
      </c>
      <c r="L65" s="42">
        <v>30</v>
      </c>
      <c r="M65" s="50">
        <v>30</v>
      </c>
      <c r="N65" s="82">
        <f t="shared" si="3"/>
        <v>60</v>
      </c>
      <c r="O65" s="42">
        <f t="shared" si="4"/>
        <v>399</v>
      </c>
      <c r="P65" s="42">
        <f t="shared" si="5"/>
        <v>112</v>
      </c>
      <c r="Q65" s="78">
        <f>+O65+P65</f>
        <v>511</v>
      </c>
    </row>
    <row r="66" spans="1:17" ht="20.100000000000001" customHeight="1" x14ac:dyDescent="0.25">
      <c r="A66" s="8">
        <v>47</v>
      </c>
      <c r="B66" s="9" t="s">
        <v>49</v>
      </c>
      <c r="C66" s="42">
        <v>121</v>
      </c>
      <c r="D66" s="42">
        <v>0</v>
      </c>
      <c r="E66" s="78">
        <f t="shared" si="0"/>
        <v>121</v>
      </c>
      <c r="F66" s="42">
        <v>15</v>
      </c>
      <c r="G66" s="42">
        <v>0</v>
      </c>
      <c r="H66" s="78">
        <f t="shared" si="1"/>
        <v>15</v>
      </c>
      <c r="I66" s="42">
        <v>27</v>
      </c>
      <c r="J66" s="42">
        <v>0</v>
      </c>
      <c r="K66" s="78">
        <f t="shared" si="2"/>
        <v>27</v>
      </c>
      <c r="L66" s="42">
        <v>0</v>
      </c>
      <c r="M66" s="50">
        <v>0</v>
      </c>
      <c r="N66" s="82">
        <f t="shared" si="3"/>
        <v>0</v>
      </c>
      <c r="O66" s="42">
        <f t="shared" si="4"/>
        <v>163</v>
      </c>
      <c r="P66" s="42">
        <f t="shared" si="5"/>
        <v>0</v>
      </c>
      <c r="Q66" s="78">
        <f>+O66+P66</f>
        <v>163</v>
      </c>
    </row>
    <row r="67" spans="1:17" s="17" customFormat="1" ht="20.100000000000001" customHeight="1" x14ac:dyDescent="0.25">
      <c r="A67" s="14"/>
      <c r="B67" s="15" t="s">
        <v>48</v>
      </c>
      <c r="C67" s="16">
        <f t="shared" ref="C67:Q67" si="22">+C65+C66</f>
        <v>446</v>
      </c>
      <c r="D67" s="16">
        <f t="shared" si="22"/>
        <v>72</v>
      </c>
      <c r="E67" s="79">
        <f t="shared" si="22"/>
        <v>518</v>
      </c>
      <c r="F67" s="16">
        <f t="shared" si="22"/>
        <v>45</v>
      </c>
      <c r="G67" s="16">
        <f t="shared" si="22"/>
        <v>0</v>
      </c>
      <c r="H67" s="79">
        <f t="shared" si="22"/>
        <v>45</v>
      </c>
      <c r="I67" s="16">
        <f t="shared" si="22"/>
        <v>41</v>
      </c>
      <c r="J67" s="16">
        <f t="shared" si="22"/>
        <v>10</v>
      </c>
      <c r="K67" s="79">
        <f t="shared" si="22"/>
        <v>51</v>
      </c>
      <c r="L67" s="16">
        <f t="shared" si="22"/>
        <v>30</v>
      </c>
      <c r="M67" s="16">
        <f t="shared" si="22"/>
        <v>30</v>
      </c>
      <c r="N67" s="79">
        <f t="shared" si="22"/>
        <v>60</v>
      </c>
      <c r="O67" s="16">
        <f t="shared" si="22"/>
        <v>562</v>
      </c>
      <c r="P67" s="16">
        <f t="shared" si="22"/>
        <v>112</v>
      </c>
      <c r="Q67" s="79">
        <f t="shared" si="22"/>
        <v>674</v>
      </c>
    </row>
    <row r="68" spans="1:17" ht="20.100000000000001" customHeight="1" x14ac:dyDescent="0.25">
      <c r="A68" s="8">
        <v>48</v>
      </c>
      <c r="B68" s="9" t="s">
        <v>50</v>
      </c>
      <c r="C68" s="42">
        <v>300</v>
      </c>
      <c r="D68" s="42">
        <v>75</v>
      </c>
      <c r="E68" s="78">
        <f t="shared" si="0"/>
        <v>375</v>
      </c>
      <c r="F68" s="42">
        <v>0</v>
      </c>
      <c r="G68" s="42">
        <v>0</v>
      </c>
      <c r="H68" s="78">
        <f t="shared" si="1"/>
        <v>0</v>
      </c>
      <c r="I68" s="42">
        <v>25</v>
      </c>
      <c r="J68" s="42">
        <v>0</v>
      </c>
      <c r="K68" s="78">
        <f t="shared" si="2"/>
        <v>25</v>
      </c>
      <c r="L68" s="42">
        <v>100</v>
      </c>
      <c r="M68" s="50">
        <v>0</v>
      </c>
      <c r="N68" s="82">
        <f t="shared" si="3"/>
        <v>100</v>
      </c>
      <c r="O68" s="42">
        <f t="shared" si="4"/>
        <v>425</v>
      </c>
      <c r="P68" s="42">
        <f t="shared" si="5"/>
        <v>75</v>
      </c>
      <c r="Q68" s="78">
        <f>+O68+P68</f>
        <v>500</v>
      </c>
    </row>
    <row r="69" spans="1:17" ht="20.100000000000001" customHeight="1" x14ac:dyDescent="0.25">
      <c r="A69" s="8">
        <v>49</v>
      </c>
      <c r="B69" s="9" t="s">
        <v>51</v>
      </c>
      <c r="C69" s="42">
        <v>286</v>
      </c>
      <c r="D69" s="42">
        <v>0</v>
      </c>
      <c r="E69" s="78">
        <f t="shared" si="0"/>
        <v>286</v>
      </c>
      <c r="F69" s="42">
        <v>20</v>
      </c>
      <c r="G69" s="42">
        <v>0</v>
      </c>
      <c r="H69" s="78">
        <f t="shared" si="1"/>
        <v>20</v>
      </c>
      <c r="I69" s="42">
        <v>46</v>
      </c>
      <c r="J69" s="42">
        <v>0</v>
      </c>
      <c r="K69" s="78">
        <f t="shared" si="2"/>
        <v>46</v>
      </c>
      <c r="L69" s="42">
        <v>0</v>
      </c>
      <c r="M69" s="50">
        <v>0</v>
      </c>
      <c r="N69" s="82">
        <f t="shared" si="3"/>
        <v>0</v>
      </c>
      <c r="O69" s="42">
        <f t="shared" si="4"/>
        <v>352</v>
      </c>
      <c r="P69" s="42">
        <f t="shared" si="5"/>
        <v>0</v>
      </c>
      <c r="Q69" s="78">
        <f>+O69+P69</f>
        <v>352</v>
      </c>
    </row>
    <row r="70" spans="1:17" s="17" customFormat="1" ht="20.100000000000001" customHeight="1" x14ac:dyDescent="0.25">
      <c r="A70" s="14"/>
      <c r="B70" s="15" t="s">
        <v>50</v>
      </c>
      <c r="C70" s="16">
        <f t="shared" ref="C70:Q70" si="23">+C68+C69</f>
        <v>586</v>
      </c>
      <c r="D70" s="16">
        <f t="shared" si="23"/>
        <v>75</v>
      </c>
      <c r="E70" s="79">
        <f t="shared" si="23"/>
        <v>661</v>
      </c>
      <c r="F70" s="16">
        <f t="shared" si="23"/>
        <v>20</v>
      </c>
      <c r="G70" s="16">
        <f t="shared" si="23"/>
        <v>0</v>
      </c>
      <c r="H70" s="79">
        <f t="shared" si="23"/>
        <v>20</v>
      </c>
      <c r="I70" s="16">
        <f t="shared" si="23"/>
        <v>71</v>
      </c>
      <c r="J70" s="16">
        <f t="shared" si="23"/>
        <v>0</v>
      </c>
      <c r="K70" s="79">
        <f t="shared" si="23"/>
        <v>71</v>
      </c>
      <c r="L70" s="16">
        <f t="shared" si="23"/>
        <v>100</v>
      </c>
      <c r="M70" s="16">
        <f t="shared" si="23"/>
        <v>0</v>
      </c>
      <c r="N70" s="79">
        <f t="shared" si="23"/>
        <v>100</v>
      </c>
      <c r="O70" s="16">
        <f t="shared" si="23"/>
        <v>777</v>
      </c>
      <c r="P70" s="16">
        <f t="shared" si="23"/>
        <v>75</v>
      </c>
      <c r="Q70" s="79">
        <f t="shared" si="23"/>
        <v>852</v>
      </c>
    </row>
    <row r="71" spans="1:17" ht="20.100000000000001" customHeight="1" x14ac:dyDescent="0.25">
      <c r="A71" s="8">
        <v>50</v>
      </c>
      <c r="B71" s="9" t="s">
        <v>52</v>
      </c>
      <c r="C71" s="42">
        <v>475</v>
      </c>
      <c r="D71" s="42">
        <v>900</v>
      </c>
      <c r="E71" s="78">
        <f t="shared" si="0"/>
        <v>1375</v>
      </c>
      <c r="F71" s="42">
        <v>15</v>
      </c>
      <c r="G71" s="42">
        <v>0</v>
      </c>
      <c r="H71" s="78">
        <f t="shared" si="1"/>
        <v>15</v>
      </c>
      <c r="I71" s="42">
        <v>5</v>
      </c>
      <c r="J71" s="42">
        <v>0</v>
      </c>
      <c r="K71" s="78">
        <f t="shared" si="2"/>
        <v>5</v>
      </c>
      <c r="L71" s="42">
        <v>40</v>
      </c>
      <c r="M71" s="50">
        <v>0</v>
      </c>
      <c r="N71" s="82">
        <f t="shared" si="3"/>
        <v>40</v>
      </c>
      <c r="O71" s="42">
        <f t="shared" si="4"/>
        <v>535</v>
      </c>
      <c r="P71" s="42">
        <f t="shared" si="5"/>
        <v>900</v>
      </c>
      <c r="Q71" s="78">
        <f>+O71+P71</f>
        <v>1435</v>
      </c>
    </row>
    <row r="72" spans="1:17" ht="20.100000000000001" customHeight="1" x14ac:dyDescent="0.25">
      <c r="A72" s="8">
        <v>51</v>
      </c>
      <c r="B72" s="9" t="s">
        <v>53</v>
      </c>
      <c r="C72" s="42">
        <v>266</v>
      </c>
      <c r="D72" s="42">
        <v>0</v>
      </c>
      <c r="E72" s="78">
        <f t="shared" si="0"/>
        <v>266</v>
      </c>
      <c r="F72" s="42">
        <v>12</v>
      </c>
      <c r="G72" s="42">
        <v>0</v>
      </c>
      <c r="H72" s="78">
        <f t="shared" si="1"/>
        <v>12</v>
      </c>
      <c r="I72" s="42">
        <v>53</v>
      </c>
      <c r="J72" s="42">
        <v>0</v>
      </c>
      <c r="K72" s="78">
        <f t="shared" si="2"/>
        <v>53</v>
      </c>
      <c r="L72" s="42">
        <v>0</v>
      </c>
      <c r="M72" s="50">
        <v>0</v>
      </c>
      <c r="N72" s="82">
        <f t="shared" si="3"/>
        <v>0</v>
      </c>
      <c r="O72" s="42">
        <f t="shared" si="4"/>
        <v>331</v>
      </c>
      <c r="P72" s="42">
        <f t="shared" si="5"/>
        <v>0</v>
      </c>
      <c r="Q72" s="78">
        <f>+O72+P72</f>
        <v>331</v>
      </c>
    </row>
    <row r="73" spans="1:17" s="17" customFormat="1" ht="20.100000000000001" customHeight="1" x14ac:dyDescent="0.25">
      <c r="A73" s="14"/>
      <c r="B73" s="15" t="s">
        <v>52</v>
      </c>
      <c r="C73" s="16">
        <f t="shared" ref="C73:Q73" si="24">+C71+C72</f>
        <v>741</v>
      </c>
      <c r="D73" s="16">
        <f t="shared" si="24"/>
        <v>900</v>
      </c>
      <c r="E73" s="79">
        <f t="shared" si="24"/>
        <v>1641</v>
      </c>
      <c r="F73" s="16">
        <f t="shared" si="24"/>
        <v>27</v>
      </c>
      <c r="G73" s="16">
        <f t="shared" si="24"/>
        <v>0</v>
      </c>
      <c r="H73" s="79">
        <f t="shared" si="24"/>
        <v>27</v>
      </c>
      <c r="I73" s="16">
        <f t="shared" si="24"/>
        <v>58</v>
      </c>
      <c r="J73" s="16">
        <f t="shared" si="24"/>
        <v>0</v>
      </c>
      <c r="K73" s="79">
        <f t="shared" si="24"/>
        <v>58</v>
      </c>
      <c r="L73" s="16">
        <f t="shared" si="24"/>
        <v>40</v>
      </c>
      <c r="M73" s="16">
        <f t="shared" si="24"/>
        <v>0</v>
      </c>
      <c r="N73" s="79">
        <f t="shared" si="24"/>
        <v>40</v>
      </c>
      <c r="O73" s="16">
        <f t="shared" si="24"/>
        <v>866</v>
      </c>
      <c r="P73" s="16">
        <f t="shared" si="24"/>
        <v>900</v>
      </c>
      <c r="Q73" s="79">
        <f t="shared" si="24"/>
        <v>1766</v>
      </c>
    </row>
    <row r="74" spans="1:17" ht="20.100000000000001" customHeight="1" x14ac:dyDescent="0.25">
      <c r="A74" s="8">
        <v>52</v>
      </c>
      <c r="B74" s="9" t="s">
        <v>54</v>
      </c>
      <c r="C74" s="42">
        <v>600</v>
      </c>
      <c r="D74" s="42">
        <v>100</v>
      </c>
      <c r="E74" s="78">
        <f t="shared" ref="E74:E135" si="25">+C74+D74</f>
        <v>700</v>
      </c>
      <c r="F74" s="42">
        <v>25</v>
      </c>
      <c r="G74" s="42">
        <v>0</v>
      </c>
      <c r="H74" s="78">
        <f t="shared" ref="H74:H135" si="26">+F74+G74</f>
        <v>25</v>
      </c>
      <c r="I74" s="42">
        <v>40</v>
      </c>
      <c r="J74" s="42">
        <v>0</v>
      </c>
      <c r="K74" s="78">
        <f t="shared" ref="K74:K135" si="27">+I74+J74</f>
        <v>40</v>
      </c>
      <c r="L74" s="42">
        <v>60</v>
      </c>
      <c r="M74" s="50">
        <v>50</v>
      </c>
      <c r="N74" s="82">
        <f t="shared" ref="N74:N135" si="28">+L74+M74</f>
        <v>110</v>
      </c>
      <c r="O74" s="42">
        <f t="shared" ref="O74:O135" si="29">+C74+F74+I74+L74</f>
        <v>725</v>
      </c>
      <c r="P74" s="42">
        <f t="shared" ref="P74:P135" si="30">+D74+G74+J74+M74</f>
        <v>150</v>
      </c>
      <c r="Q74" s="78">
        <f>+O74+P74</f>
        <v>875</v>
      </c>
    </row>
    <row r="75" spans="1:17" ht="20.100000000000001" customHeight="1" x14ac:dyDescent="0.25">
      <c r="A75" s="8">
        <v>53</v>
      </c>
      <c r="B75" s="45" t="s">
        <v>55</v>
      </c>
      <c r="C75" s="42">
        <v>197</v>
      </c>
      <c r="D75" s="42">
        <v>0</v>
      </c>
      <c r="E75" s="78">
        <f t="shared" si="25"/>
        <v>197</v>
      </c>
      <c r="F75" s="42">
        <v>30</v>
      </c>
      <c r="G75" s="42">
        <v>0</v>
      </c>
      <c r="H75" s="78">
        <f t="shared" si="26"/>
        <v>30</v>
      </c>
      <c r="I75" s="42">
        <v>18.399999999999999</v>
      </c>
      <c r="J75" s="42">
        <v>4</v>
      </c>
      <c r="K75" s="78">
        <f t="shared" si="27"/>
        <v>22.4</v>
      </c>
      <c r="L75" s="42">
        <v>0</v>
      </c>
      <c r="M75" s="50">
        <v>0</v>
      </c>
      <c r="N75" s="82">
        <f t="shared" si="28"/>
        <v>0</v>
      </c>
      <c r="O75" s="42">
        <f t="shared" si="29"/>
        <v>245.4</v>
      </c>
      <c r="P75" s="42">
        <f t="shared" si="30"/>
        <v>4</v>
      </c>
      <c r="Q75" s="78">
        <f>+O75+P75</f>
        <v>249.4</v>
      </c>
    </row>
    <row r="76" spans="1:17" ht="20.100000000000001" customHeight="1" x14ac:dyDescent="0.25">
      <c r="A76" s="8">
        <v>55</v>
      </c>
      <c r="B76" s="9" t="s">
        <v>56</v>
      </c>
      <c r="C76" s="42">
        <v>58</v>
      </c>
      <c r="D76" s="42">
        <v>0</v>
      </c>
      <c r="E76" s="78">
        <f t="shared" si="25"/>
        <v>58</v>
      </c>
      <c r="F76" s="42">
        <v>5</v>
      </c>
      <c r="G76" s="42">
        <v>0</v>
      </c>
      <c r="H76" s="78">
        <f t="shared" si="26"/>
        <v>5</v>
      </c>
      <c r="I76" s="42">
        <v>5.75</v>
      </c>
      <c r="J76" s="42">
        <v>0</v>
      </c>
      <c r="K76" s="78">
        <f t="shared" si="27"/>
        <v>5.75</v>
      </c>
      <c r="L76" s="42">
        <v>0</v>
      </c>
      <c r="M76" s="50">
        <v>0</v>
      </c>
      <c r="N76" s="82">
        <f t="shared" si="28"/>
        <v>0</v>
      </c>
      <c r="O76" s="42">
        <f t="shared" si="29"/>
        <v>68.75</v>
      </c>
      <c r="P76" s="42">
        <f t="shared" si="30"/>
        <v>0</v>
      </c>
      <c r="Q76" s="78">
        <f>+O76+P76</f>
        <v>68.75</v>
      </c>
    </row>
    <row r="77" spans="1:17" s="17" customFormat="1" ht="20.100000000000001" customHeight="1" x14ac:dyDescent="0.25">
      <c r="A77" s="14"/>
      <c r="B77" s="15" t="s">
        <v>54</v>
      </c>
      <c r="C77" s="18">
        <f t="shared" ref="C77:Q77" si="31">+C74+C75+C76</f>
        <v>855</v>
      </c>
      <c r="D77" s="18">
        <f t="shared" si="31"/>
        <v>100</v>
      </c>
      <c r="E77" s="79">
        <f t="shared" si="31"/>
        <v>955</v>
      </c>
      <c r="F77" s="18">
        <f t="shared" si="31"/>
        <v>60</v>
      </c>
      <c r="G77" s="18">
        <f t="shared" si="31"/>
        <v>0</v>
      </c>
      <c r="H77" s="79">
        <f t="shared" si="31"/>
        <v>60</v>
      </c>
      <c r="I77" s="18">
        <f t="shared" si="31"/>
        <v>64.150000000000006</v>
      </c>
      <c r="J77" s="18">
        <f t="shared" si="31"/>
        <v>4</v>
      </c>
      <c r="K77" s="79">
        <f t="shared" si="31"/>
        <v>68.150000000000006</v>
      </c>
      <c r="L77" s="18">
        <f t="shared" si="31"/>
        <v>60</v>
      </c>
      <c r="M77" s="18">
        <f t="shared" si="31"/>
        <v>50</v>
      </c>
      <c r="N77" s="79">
        <f t="shared" si="31"/>
        <v>110</v>
      </c>
      <c r="O77" s="18">
        <f t="shared" si="31"/>
        <v>1039.1500000000001</v>
      </c>
      <c r="P77" s="18">
        <f t="shared" si="31"/>
        <v>154</v>
      </c>
      <c r="Q77" s="79">
        <f t="shared" si="31"/>
        <v>1193.1500000000001</v>
      </c>
    </row>
    <row r="78" spans="1:17" ht="20.100000000000001" customHeight="1" x14ac:dyDescent="0.25">
      <c r="A78" s="8">
        <v>56</v>
      </c>
      <c r="B78" s="9" t="s">
        <v>57</v>
      </c>
      <c r="C78" s="42">
        <v>725</v>
      </c>
      <c r="D78" s="42">
        <v>200</v>
      </c>
      <c r="E78" s="78">
        <f t="shared" si="25"/>
        <v>925</v>
      </c>
      <c r="F78" s="42">
        <v>17</v>
      </c>
      <c r="G78" s="42">
        <v>0</v>
      </c>
      <c r="H78" s="78">
        <f t="shared" si="26"/>
        <v>17</v>
      </c>
      <c r="I78" s="42">
        <v>45</v>
      </c>
      <c r="J78" s="42">
        <v>0</v>
      </c>
      <c r="K78" s="78">
        <f t="shared" si="27"/>
        <v>45</v>
      </c>
      <c r="L78" s="42">
        <v>200</v>
      </c>
      <c r="M78" s="50">
        <v>50</v>
      </c>
      <c r="N78" s="82">
        <f t="shared" si="28"/>
        <v>250</v>
      </c>
      <c r="O78" s="42">
        <f t="shared" si="29"/>
        <v>987</v>
      </c>
      <c r="P78" s="42">
        <f t="shared" si="30"/>
        <v>250</v>
      </c>
      <c r="Q78" s="78">
        <f>+O78+P78</f>
        <v>1237</v>
      </c>
    </row>
    <row r="79" spans="1:17" ht="20.100000000000001" customHeight="1" x14ac:dyDescent="0.25">
      <c r="A79" s="8">
        <v>57</v>
      </c>
      <c r="B79" s="9" t="s">
        <v>58</v>
      </c>
      <c r="C79" s="42">
        <v>450</v>
      </c>
      <c r="D79" s="42">
        <v>0</v>
      </c>
      <c r="E79" s="78">
        <f t="shared" si="25"/>
        <v>450</v>
      </c>
      <c r="F79" s="42">
        <v>80</v>
      </c>
      <c r="G79" s="42">
        <v>0</v>
      </c>
      <c r="H79" s="78">
        <f t="shared" si="26"/>
        <v>80</v>
      </c>
      <c r="I79" s="42">
        <v>69</v>
      </c>
      <c r="J79" s="42">
        <v>0</v>
      </c>
      <c r="K79" s="78">
        <f t="shared" si="27"/>
        <v>69</v>
      </c>
      <c r="L79" s="42">
        <v>0</v>
      </c>
      <c r="M79" s="50">
        <v>0</v>
      </c>
      <c r="N79" s="82">
        <f t="shared" si="28"/>
        <v>0</v>
      </c>
      <c r="O79" s="42">
        <f t="shared" si="29"/>
        <v>599</v>
      </c>
      <c r="P79" s="42">
        <f t="shared" si="30"/>
        <v>0</v>
      </c>
      <c r="Q79" s="78">
        <f>+O79+P79</f>
        <v>599</v>
      </c>
    </row>
    <row r="80" spans="1:17" ht="20.100000000000001" customHeight="1" x14ac:dyDescent="0.25">
      <c r="A80" s="8">
        <v>58</v>
      </c>
      <c r="B80" s="9" t="s">
        <v>233</v>
      </c>
      <c r="C80" s="42">
        <v>585</v>
      </c>
      <c r="D80" s="42">
        <v>120</v>
      </c>
      <c r="E80" s="78">
        <f t="shared" si="25"/>
        <v>705</v>
      </c>
      <c r="F80" s="42">
        <v>0</v>
      </c>
      <c r="G80" s="42">
        <v>0</v>
      </c>
      <c r="H80" s="78">
        <f t="shared" si="26"/>
        <v>0</v>
      </c>
      <c r="I80" s="42">
        <v>0</v>
      </c>
      <c r="J80" s="42">
        <v>0</v>
      </c>
      <c r="K80" s="78">
        <f t="shared" si="27"/>
        <v>0</v>
      </c>
      <c r="L80" s="42">
        <v>0</v>
      </c>
      <c r="M80" s="50">
        <v>0</v>
      </c>
      <c r="N80" s="82">
        <f t="shared" si="28"/>
        <v>0</v>
      </c>
      <c r="O80" s="42">
        <f t="shared" si="29"/>
        <v>585</v>
      </c>
      <c r="P80" s="42">
        <f t="shared" si="30"/>
        <v>120</v>
      </c>
      <c r="Q80" s="78">
        <f>+O80+P80</f>
        <v>705</v>
      </c>
    </row>
    <row r="81" spans="1:17" s="17" customFormat="1" ht="20.100000000000001" customHeight="1" x14ac:dyDescent="0.25">
      <c r="A81" s="14"/>
      <c r="B81" s="15" t="s">
        <v>57</v>
      </c>
      <c r="C81" s="18">
        <f t="shared" ref="C81:Q81" si="32">+C78+C79+C80</f>
        <v>1760</v>
      </c>
      <c r="D81" s="18">
        <f t="shared" si="32"/>
        <v>320</v>
      </c>
      <c r="E81" s="79">
        <f t="shared" si="32"/>
        <v>2080</v>
      </c>
      <c r="F81" s="18">
        <f t="shared" si="32"/>
        <v>97</v>
      </c>
      <c r="G81" s="18">
        <f t="shared" si="32"/>
        <v>0</v>
      </c>
      <c r="H81" s="79">
        <f t="shared" si="32"/>
        <v>97</v>
      </c>
      <c r="I81" s="18">
        <f t="shared" si="32"/>
        <v>114</v>
      </c>
      <c r="J81" s="18">
        <f t="shared" si="32"/>
        <v>0</v>
      </c>
      <c r="K81" s="79">
        <f t="shared" si="32"/>
        <v>114</v>
      </c>
      <c r="L81" s="18">
        <f t="shared" si="32"/>
        <v>200</v>
      </c>
      <c r="M81" s="18">
        <f t="shared" si="32"/>
        <v>50</v>
      </c>
      <c r="N81" s="79">
        <f t="shared" si="32"/>
        <v>250</v>
      </c>
      <c r="O81" s="18">
        <f t="shared" si="32"/>
        <v>2171</v>
      </c>
      <c r="P81" s="18">
        <f t="shared" si="32"/>
        <v>370</v>
      </c>
      <c r="Q81" s="79">
        <f t="shared" si="32"/>
        <v>2541</v>
      </c>
    </row>
    <row r="82" spans="1:17" ht="20.100000000000001" customHeight="1" x14ac:dyDescent="0.25">
      <c r="A82" s="8">
        <v>59</v>
      </c>
      <c r="B82" s="9" t="s">
        <v>59</v>
      </c>
      <c r="C82" s="42">
        <v>700</v>
      </c>
      <c r="D82" s="42">
        <v>150</v>
      </c>
      <c r="E82" s="78">
        <f t="shared" si="25"/>
        <v>850</v>
      </c>
      <c r="F82" s="42">
        <v>0</v>
      </c>
      <c r="G82" s="42">
        <v>0</v>
      </c>
      <c r="H82" s="78">
        <f t="shared" si="26"/>
        <v>0</v>
      </c>
      <c r="I82" s="42">
        <v>5</v>
      </c>
      <c r="J82" s="42">
        <v>0</v>
      </c>
      <c r="K82" s="78">
        <f t="shared" si="27"/>
        <v>5</v>
      </c>
      <c r="L82" s="42">
        <v>13.64</v>
      </c>
      <c r="M82" s="50">
        <v>0</v>
      </c>
      <c r="N82" s="82">
        <f t="shared" si="28"/>
        <v>13.64</v>
      </c>
      <c r="O82" s="42">
        <f t="shared" si="29"/>
        <v>718.64</v>
      </c>
      <c r="P82" s="42">
        <f t="shared" si="30"/>
        <v>150</v>
      </c>
      <c r="Q82" s="78">
        <f>+O82+P82</f>
        <v>868.64</v>
      </c>
    </row>
    <row r="83" spans="1:17" ht="20.100000000000001" customHeight="1" x14ac:dyDescent="0.25">
      <c r="A83" s="8">
        <v>60</v>
      </c>
      <c r="B83" s="9" t="s">
        <v>60</v>
      </c>
      <c r="C83" s="42">
        <v>162</v>
      </c>
      <c r="D83" s="42">
        <v>0</v>
      </c>
      <c r="E83" s="78">
        <f t="shared" si="25"/>
        <v>162</v>
      </c>
      <c r="F83" s="42">
        <v>2</v>
      </c>
      <c r="G83" s="42">
        <v>0</v>
      </c>
      <c r="H83" s="78">
        <f t="shared" si="26"/>
        <v>2</v>
      </c>
      <c r="I83" s="42">
        <v>10</v>
      </c>
      <c r="J83" s="42">
        <v>0</v>
      </c>
      <c r="K83" s="78">
        <f t="shared" si="27"/>
        <v>10</v>
      </c>
      <c r="L83" s="42">
        <v>13.64</v>
      </c>
      <c r="M83" s="50">
        <v>0</v>
      </c>
      <c r="N83" s="82">
        <f t="shared" si="28"/>
        <v>13.64</v>
      </c>
      <c r="O83" s="42">
        <f t="shared" si="29"/>
        <v>187.64</v>
      </c>
      <c r="P83" s="42">
        <f t="shared" si="30"/>
        <v>0</v>
      </c>
      <c r="Q83" s="78">
        <f>+O83+P83</f>
        <v>187.64</v>
      </c>
    </row>
    <row r="84" spans="1:17" s="17" customFormat="1" ht="20.100000000000001" customHeight="1" x14ac:dyDescent="0.25">
      <c r="A84" s="14"/>
      <c r="B84" s="15" t="s">
        <v>59</v>
      </c>
      <c r="C84" s="18">
        <f t="shared" ref="C84:Q84" si="33">+C82+C83</f>
        <v>862</v>
      </c>
      <c r="D84" s="18">
        <f t="shared" si="33"/>
        <v>150</v>
      </c>
      <c r="E84" s="79">
        <f t="shared" si="33"/>
        <v>1012</v>
      </c>
      <c r="F84" s="18">
        <f t="shared" si="33"/>
        <v>2</v>
      </c>
      <c r="G84" s="18">
        <f t="shared" si="33"/>
        <v>0</v>
      </c>
      <c r="H84" s="79">
        <f t="shared" si="33"/>
        <v>2</v>
      </c>
      <c r="I84" s="18">
        <f t="shared" si="33"/>
        <v>15</v>
      </c>
      <c r="J84" s="18">
        <f t="shared" si="33"/>
        <v>0</v>
      </c>
      <c r="K84" s="79">
        <f t="shared" si="33"/>
        <v>15</v>
      </c>
      <c r="L84" s="18">
        <f t="shared" si="33"/>
        <v>27.28</v>
      </c>
      <c r="M84" s="18">
        <f t="shared" si="33"/>
        <v>0</v>
      </c>
      <c r="N84" s="79">
        <f t="shared" si="33"/>
        <v>27.28</v>
      </c>
      <c r="O84" s="18">
        <f t="shared" si="33"/>
        <v>906.28</v>
      </c>
      <c r="P84" s="18">
        <f t="shared" si="33"/>
        <v>150</v>
      </c>
      <c r="Q84" s="79">
        <f t="shared" si="33"/>
        <v>1056.28</v>
      </c>
    </row>
    <row r="85" spans="1:17" ht="20.100000000000001" customHeight="1" x14ac:dyDescent="0.3">
      <c r="A85" s="8">
        <v>61</v>
      </c>
      <c r="B85" s="9" t="s">
        <v>61</v>
      </c>
      <c r="C85" s="51">
        <v>320</v>
      </c>
      <c r="D85" s="52">
        <v>90</v>
      </c>
      <c r="E85" s="78">
        <f t="shared" si="25"/>
        <v>410</v>
      </c>
      <c r="F85" s="42">
        <v>5</v>
      </c>
      <c r="G85" s="42">
        <v>0</v>
      </c>
      <c r="H85" s="78">
        <f t="shared" si="26"/>
        <v>5</v>
      </c>
      <c r="I85" s="42">
        <v>10</v>
      </c>
      <c r="J85" s="42">
        <v>0</v>
      </c>
      <c r="K85" s="78">
        <f t="shared" si="27"/>
        <v>10</v>
      </c>
      <c r="L85" s="42">
        <v>60</v>
      </c>
      <c r="M85" s="50">
        <v>0</v>
      </c>
      <c r="N85" s="82">
        <f t="shared" si="28"/>
        <v>60</v>
      </c>
      <c r="O85" s="42">
        <f t="shared" si="29"/>
        <v>395</v>
      </c>
      <c r="P85" s="42">
        <f t="shared" si="30"/>
        <v>90</v>
      </c>
      <c r="Q85" s="78">
        <f>+O85+P85</f>
        <v>485</v>
      </c>
    </row>
    <row r="86" spans="1:17" ht="20.100000000000001" customHeight="1" x14ac:dyDescent="0.25">
      <c r="A86" s="8">
        <v>62</v>
      </c>
      <c r="B86" s="45" t="s">
        <v>62</v>
      </c>
      <c r="C86" s="42">
        <v>800</v>
      </c>
      <c r="D86" s="42">
        <v>0</v>
      </c>
      <c r="E86" s="78">
        <f t="shared" si="25"/>
        <v>800</v>
      </c>
      <c r="F86" s="42">
        <v>80</v>
      </c>
      <c r="G86" s="42">
        <v>0</v>
      </c>
      <c r="H86" s="78">
        <f t="shared" si="26"/>
        <v>80</v>
      </c>
      <c r="I86" s="42">
        <v>131</v>
      </c>
      <c r="J86" s="42">
        <v>0</v>
      </c>
      <c r="K86" s="78">
        <f t="shared" si="27"/>
        <v>131</v>
      </c>
      <c r="L86" s="42">
        <v>0</v>
      </c>
      <c r="M86" s="50">
        <v>0</v>
      </c>
      <c r="N86" s="82">
        <f t="shared" si="28"/>
        <v>0</v>
      </c>
      <c r="O86" s="42">
        <f t="shared" si="29"/>
        <v>1011</v>
      </c>
      <c r="P86" s="42">
        <f t="shared" si="30"/>
        <v>0</v>
      </c>
      <c r="Q86" s="78">
        <f>+O86+P86</f>
        <v>1011</v>
      </c>
    </row>
    <row r="87" spans="1:17" s="17" customFormat="1" ht="20.100000000000001" customHeight="1" x14ac:dyDescent="0.25">
      <c r="A87" s="14"/>
      <c r="B87" s="15" t="s">
        <v>61</v>
      </c>
      <c r="C87" s="18">
        <f t="shared" ref="C87:Q87" si="34">+C85+C86</f>
        <v>1120</v>
      </c>
      <c r="D87" s="18">
        <f t="shared" si="34"/>
        <v>90</v>
      </c>
      <c r="E87" s="79">
        <f t="shared" si="34"/>
        <v>1210</v>
      </c>
      <c r="F87" s="18">
        <f t="shared" si="34"/>
        <v>85</v>
      </c>
      <c r="G87" s="18">
        <f t="shared" si="34"/>
        <v>0</v>
      </c>
      <c r="H87" s="79">
        <f t="shared" si="34"/>
        <v>85</v>
      </c>
      <c r="I87" s="18">
        <f t="shared" si="34"/>
        <v>141</v>
      </c>
      <c r="J87" s="18">
        <f t="shared" si="34"/>
        <v>0</v>
      </c>
      <c r="K87" s="79">
        <f t="shared" si="34"/>
        <v>141</v>
      </c>
      <c r="L87" s="18">
        <f t="shared" si="34"/>
        <v>60</v>
      </c>
      <c r="M87" s="18">
        <f t="shared" si="34"/>
        <v>0</v>
      </c>
      <c r="N87" s="79">
        <f t="shared" si="34"/>
        <v>60</v>
      </c>
      <c r="O87" s="18">
        <f t="shared" si="34"/>
        <v>1406</v>
      </c>
      <c r="P87" s="18">
        <f t="shared" si="34"/>
        <v>90</v>
      </c>
      <c r="Q87" s="79">
        <f t="shared" si="34"/>
        <v>1496</v>
      </c>
    </row>
    <row r="88" spans="1:17" ht="20.100000000000001" customHeight="1" x14ac:dyDescent="0.25">
      <c r="A88" s="8">
        <v>64</v>
      </c>
      <c r="B88" s="9" t="s">
        <v>63</v>
      </c>
      <c r="C88" s="42">
        <v>600</v>
      </c>
      <c r="D88" s="42">
        <v>200</v>
      </c>
      <c r="E88" s="78">
        <f t="shared" si="25"/>
        <v>800</v>
      </c>
      <c r="F88" s="42">
        <v>25</v>
      </c>
      <c r="G88" s="42">
        <v>0</v>
      </c>
      <c r="H88" s="78">
        <f t="shared" si="26"/>
        <v>25</v>
      </c>
      <c r="I88" s="42">
        <v>35</v>
      </c>
      <c r="J88" s="42">
        <v>20</v>
      </c>
      <c r="K88" s="78">
        <f t="shared" si="27"/>
        <v>55</v>
      </c>
      <c r="L88" s="42">
        <v>80</v>
      </c>
      <c r="M88" s="50">
        <v>120</v>
      </c>
      <c r="N88" s="82">
        <f t="shared" si="28"/>
        <v>200</v>
      </c>
      <c r="O88" s="42">
        <f t="shared" si="29"/>
        <v>740</v>
      </c>
      <c r="P88" s="42">
        <f t="shared" si="30"/>
        <v>340</v>
      </c>
      <c r="Q88" s="78">
        <f>+O88+P88</f>
        <v>1080</v>
      </c>
    </row>
    <row r="89" spans="1:17" ht="20.100000000000001" customHeight="1" x14ac:dyDescent="0.25">
      <c r="A89" s="8">
        <v>65</v>
      </c>
      <c r="B89" s="9" t="s">
        <v>64</v>
      </c>
      <c r="C89" s="26">
        <v>225</v>
      </c>
      <c r="D89" s="42">
        <v>1000</v>
      </c>
      <c r="E89" s="78">
        <f t="shared" si="25"/>
        <v>1225</v>
      </c>
      <c r="F89" s="42">
        <v>26.98</v>
      </c>
      <c r="G89" s="42">
        <v>0</v>
      </c>
      <c r="H89" s="78">
        <f t="shared" si="26"/>
        <v>26.98</v>
      </c>
      <c r="I89" s="42">
        <v>25</v>
      </c>
      <c r="J89" s="42">
        <v>0</v>
      </c>
      <c r="K89" s="78">
        <f t="shared" si="27"/>
        <v>25</v>
      </c>
      <c r="L89" s="42">
        <v>56.81</v>
      </c>
      <c r="M89" s="50">
        <v>100</v>
      </c>
      <c r="N89" s="82">
        <f t="shared" si="28"/>
        <v>156.81</v>
      </c>
      <c r="O89" s="42">
        <f t="shared" si="29"/>
        <v>333.79</v>
      </c>
      <c r="P89" s="42">
        <f t="shared" si="30"/>
        <v>1100</v>
      </c>
      <c r="Q89" s="78">
        <f>+O89+P89</f>
        <v>1433.79</v>
      </c>
    </row>
    <row r="90" spans="1:17" ht="20.100000000000001" customHeight="1" x14ac:dyDescent="0.25">
      <c r="A90" s="8">
        <v>66</v>
      </c>
      <c r="B90" s="45" t="s">
        <v>65</v>
      </c>
      <c r="C90" s="42">
        <v>0</v>
      </c>
      <c r="D90" s="42">
        <v>0</v>
      </c>
      <c r="E90" s="78">
        <f t="shared" si="25"/>
        <v>0</v>
      </c>
      <c r="F90" s="42">
        <v>0</v>
      </c>
      <c r="G90" s="42">
        <v>0</v>
      </c>
      <c r="H90" s="78">
        <f t="shared" si="26"/>
        <v>0</v>
      </c>
      <c r="I90" s="42">
        <v>0</v>
      </c>
      <c r="J90" s="42">
        <v>0</v>
      </c>
      <c r="K90" s="78">
        <f t="shared" si="27"/>
        <v>0</v>
      </c>
      <c r="L90" s="42">
        <v>0</v>
      </c>
      <c r="M90" s="50">
        <v>0</v>
      </c>
      <c r="N90" s="82">
        <f t="shared" si="28"/>
        <v>0</v>
      </c>
      <c r="O90" s="42">
        <f t="shared" si="29"/>
        <v>0</v>
      </c>
      <c r="P90" s="42">
        <f t="shared" si="30"/>
        <v>0</v>
      </c>
      <c r="Q90" s="78">
        <f>+O90+P90</f>
        <v>0</v>
      </c>
    </row>
    <row r="91" spans="1:17" s="25" customFormat="1" ht="20.100000000000001" customHeight="1" x14ac:dyDescent="0.25">
      <c r="A91" s="23"/>
      <c r="B91" s="47" t="s">
        <v>66</v>
      </c>
      <c r="C91" s="24">
        <f t="shared" ref="C91:Q91" si="35">+C90+C89+C88+C87+C84+C81+C77+C73+C70+C67+C64+C61+C58+C54+C51+C46+C47+C45+C41+C38+C35+C31+C28+C27+C19+C16+C13+C10</f>
        <v>31483</v>
      </c>
      <c r="D91" s="24">
        <f t="shared" si="35"/>
        <v>10421</v>
      </c>
      <c r="E91" s="24">
        <f t="shared" si="35"/>
        <v>41904</v>
      </c>
      <c r="F91" s="24">
        <f t="shared" si="35"/>
        <v>1226</v>
      </c>
      <c r="G91" s="24">
        <f t="shared" si="35"/>
        <v>3767</v>
      </c>
      <c r="H91" s="24">
        <f t="shared" si="35"/>
        <v>4993</v>
      </c>
      <c r="I91" s="24">
        <f t="shared" si="35"/>
        <v>1434</v>
      </c>
      <c r="J91" s="24">
        <f t="shared" si="35"/>
        <v>82</v>
      </c>
      <c r="K91" s="24">
        <f t="shared" si="35"/>
        <v>1516</v>
      </c>
      <c r="L91" s="24">
        <f t="shared" si="35"/>
        <v>2928.0000000000005</v>
      </c>
      <c r="M91" s="24">
        <f t="shared" si="35"/>
        <v>1263</v>
      </c>
      <c r="N91" s="24">
        <f t="shared" si="35"/>
        <v>4191</v>
      </c>
      <c r="O91" s="24">
        <f t="shared" si="35"/>
        <v>37071</v>
      </c>
      <c r="P91" s="24">
        <f t="shared" si="35"/>
        <v>15533</v>
      </c>
      <c r="Q91" s="24">
        <f t="shared" si="35"/>
        <v>52604.000000000007</v>
      </c>
    </row>
    <row r="92" spans="1:17" ht="20.100000000000001" customHeight="1" x14ac:dyDescent="0.25">
      <c r="A92" s="8">
        <v>1</v>
      </c>
      <c r="B92" s="9" t="s">
        <v>67</v>
      </c>
      <c r="C92" s="42">
        <v>290</v>
      </c>
      <c r="D92" s="42">
        <v>60</v>
      </c>
      <c r="E92" s="78">
        <f t="shared" si="25"/>
        <v>350</v>
      </c>
      <c r="F92" s="42">
        <v>0</v>
      </c>
      <c r="G92" s="53">
        <v>0</v>
      </c>
      <c r="H92" s="78">
        <f t="shared" si="26"/>
        <v>0</v>
      </c>
      <c r="I92" s="53">
        <v>80</v>
      </c>
      <c r="J92" s="53">
        <v>1</v>
      </c>
      <c r="K92" s="78">
        <f t="shared" si="27"/>
        <v>81</v>
      </c>
      <c r="L92" s="53">
        <v>0</v>
      </c>
      <c r="M92" s="53">
        <v>0</v>
      </c>
      <c r="N92" s="82">
        <f t="shared" si="28"/>
        <v>0</v>
      </c>
      <c r="O92" s="42">
        <f t="shared" si="29"/>
        <v>370</v>
      </c>
      <c r="P92" s="42">
        <f t="shared" si="30"/>
        <v>61</v>
      </c>
      <c r="Q92" s="78">
        <f>+O92+P92</f>
        <v>431</v>
      </c>
    </row>
    <row r="93" spans="1:17" ht="20.100000000000001" customHeight="1" x14ac:dyDescent="0.25">
      <c r="A93" s="8">
        <v>2</v>
      </c>
      <c r="B93" s="9" t="s">
        <v>68</v>
      </c>
      <c r="C93" s="42">
        <v>300</v>
      </c>
      <c r="D93" s="42">
        <v>30</v>
      </c>
      <c r="E93" s="78">
        <f t="shared" si="25"/>
        <v>330</v>
      </c>
      <c r="F93" s="42">
        <v>0</v>
      </c>
      <c r="G93" s="53">
        <v>0</v>
      </c>
      <c r="H93" s="78">
        <f t="shared" si="26"/>
        <v>0</v>
      </c>
      <c r="I93" s="53">
        <v>25</v>
      </c>
      <c r="J93" s="53">
        <v>0</v>
      </c>
      <c r="K93" s="78">
        <f t="shared" si="27"/>
        <v>25</v>
      </c>
      <c r="L93" s="53">
        <v>20</v>
      </c>
      <c r="M93" s="53">
        <v>2</v>
      </c>
      <c r="N93" s="82">
        <f t="shared" si="28"/>
        <v>22</v>
      </c>
      <c r="O93" s="42">
        <f t="shared" si="29"/>
        <v>345</v>
      </c>
      <c r="P93" s="42">
        <f t="shared" si="30"/>
        <v>32</v>
      </c>
      <c r="Q93" s="78">
        <f>+O93+P93</f>
        <v>377</v>
      </c>
    </row>
    <row r="94" spans="1:17" ht="20.100000000000001" customHeight="1" x14ac:dyDescent="0.25">
      <c r="A94" s="8">
        <v>3</v>
      </c>
      <c r="B94" s="9" t="s">
        <v>69</v>
      </c>
      <c r="C94" s="42">
        <v>135</v>
      </c>
      <c r="D94" s="42">
        <v>0</v>
      </c>
      <c r="E94" s="78">
        <f t="shared" si="25"/>
        <v>135</v>
      </c>
      <c r="F94" s="42">
        <v>0</v>
      </c>
      <c r="G94" s="53">
        <v>0</v>
      </c>
      <c r="H94" s="78">
        <f t="shared" si="26"/>
        <v>0</v>
      </c>
      <c r="I94" s="53">
        <v>5</v>
      </c>
      <c r="J94" s="53">
        <v>0</v>
      </c>
      <c r="K94" s="78">
        <f t="shared" si="27"/>
        <v>5</v>
      </c>
      <c r="L94" s="53">
        <v>10</v>
      </c>
      <c r="M94" s="53">
        <v>0</v>
      </c>
      <c r="N94" s="82">
        <f t="shared" si="28"/>
        <v>10</v>
      </c>
      <c r="O94" s="42">
        <f t="shared" si="29"/>
        <v>150</v>
      </c>
      <c r="P94" s="42">
        <f t="shared" si="30"/>
        <v>0</v>
      </c>
      <c r="Q94" s="78">
        <f>+O94+P94</f>
        <v>150</v>
      </c>
    </row>
    <row r="95" spans="1:17" s="17" customFormat="1" ht="20.100000000000001" customHeight="1" x14ac:dyDescent="0.25">
      <c r="A95" s="14"/>
      <c r="B95" s="15" t="s">
        <v>68</v>
      </c>
      <c r="C95" s="16">
        <f t="shared" ref="C95:Q95" si="36">+C93+C94</f>
        <v>435</v>
      </c>
      <c r="D95" s="16">
        <f t="shared" si="36"/>
        <v>30</v>
      </c>
      <c r="E95" s="79">
        <f t="shared" si="36"/>
        <v>465</v>
      </c>
      <c r="F95" s="16">
        <f t="shared" si="36"/>
        <v>0</v>
      </c>
      <c r="G95" s="16">
        <f t="shared" si="36"/>
        <v>0</v>
      </c>
      <c r="H95" s="79">
        <f t="shared" si="36"/>
        <v>0</v>
      </c>
      <c r="I95" s="16">
        <f t="shared" si="36"/>
        <v>30</v>
      </c>
      <c r="J95" s="16">
        <f t="shared" si="36"/>
        <v>0</v>
      </c>
      <c r="K95" s="79">
        <f t="shared" si="36"/>
        <v>30</v>
      </c>
      <c r="L95" s="16">
        <f t="shared" si="36"/>
        <v>30</v>
      </c>
      <c r="M95" s="16">
        <f t="shared" si="36"/>
        <v>2</v>
      </c>
      <c r="N95" s="79">
        <f t="shared" si="36"/>
        <v>32</v>
      </c>
      <c r="O95" s="16">
        <f t="shared" si="36"/>
        <v>495</v>
      </c>
      <c r="P95" s="16">
        <f t="shared" si="36"/>
        <v>32</v>
      </c>
      <c r="Q95" s="79">
        <f t="shared" si="36"/>
        <v>527</v>
      </c>
    </row>
    <row r="96" spans="1:17" ht="20.100000000000001" customHeight="1" x14ac:dyDescent="0.25">
      <c r="A96" s="8">
        <v>4</v>
      </c>
      <c r="B96" s="9" t="s">
        <v>70</v>
      </c>
      <c r="C96" s="42">
        <v>445</v>
      </c>
      <c r="D96" s="42">
        <v>80</v>
      </c>
      <c r="E96" s="78">
        <f t="shared" si="25"/>
        <v>525</v>
      </c>
      <c r="F96" s="42">
        <v>0</v>
      </c>
      <c r="G96" s="53">
        <v>0</v>
      </c>
      <c r="H96" s="78">
        <f t="shared" si="26"/>
        <v>0</v>
      </c>
      <c r="I96" s="53">
        <v>10</v>
      </c>
      <c r="J96" s="53">
        <v>0</v>
      </c>
      <c r="K96" s="78">
        <f t="shared" si="27"/>
        <v>10</v>
      </c>
      <c r="L96" s="53">
        <v>60</v>
      </c>
      <c r="M96" s="53">
        <v>2</v>
      </c>
      <c r="N96" s="82">
        <f t="shared" si="28"/>
        <v>62</v>
      </c>
      <c r="O96" s="42">
        <f t="shared" si="29"/>
        <v>515</v>
      </c>
      <c r="P96" s="42">
        <f t="shared" si="30"/>
        <v>82</v>
      </c>
      <c r="Q96" s="78">
        <f>+O96+P96</f>
        <v>597</v>
      </c>
    </row>
    <row r="97" spans="1:17" ht="20.100000000000001" customHeight="1" x14ac:dyDescent="0.25">
      <c r="A97" s="8">
        <v>5</v>
      </c>
      <c r="B97" s="9" t="s">
        <v>71</v>
      </c>
      <c r="C97" s="42">
        <v>260</v>
      </c>
      <c r="D97" s="42">
        <v>23</v>
      </c>
      <c r="E97" s="78">
        <f t="shared" si="25"/>
        <v>283</v>
      </c>
      <c r="F97" s="42">
        <v>150</v>
      </c>
      <c r="G97" s="53">
        <v>83</v>
      </c>
      <c r="H97" s="78">
        <f t="shared" si="26"/>
        <v>233</v>
      </c>
      <c r="I97" s="53">
        <v>10</v>
      </c>
      <c r="J97" s="53">
        <v>0</v>
      </c>
      <c r="K97" s="78">
        <f t="shared" si="27"/>
        <v>10</v>
      </c>
      <c r="L97" s="53">
        <v>30</v>
      </c>
      <c r="M97" s="53">
        <v>0</v>
      </c>
      <c r="N97" s="82">
        <f t="shared" si="28"/>
        <v>30</v>
      </c>
      <c r="O97" s="42">
        <f t="shared" si="29"/>
        <v>450</v>
      </c>
      <c r="P97" s="42">
        <f t="shared" si="30"/>
        <v>106</v>
      </c>
      <c r="Q97" s="78">
        <f>+O97+P97</f>
        <v>556</v>
      </c>
    </row>
    <row r="98" spans="1:17" ht="20.100000000000001" customHeight="1" x14ac:dyDescent="0.25">
      <c r="A98" s="8">
        <v>6</v>
      </c>
      <c r="B98" s="9" t="s">
        <v>72</v>
      </c>
      <c r="C98" s="42">
        <v>575</v>
      </c>
      <c r="D98" s="42">
        <v>120</v>
      </c>
      <c r="E98" s="78">
        <f t="shared" si="25"/>
        <v>695</v>
      </c>
      <c r="F98" s="42">
        <v>230</v>
      </c>
      <c r="G98" s="53">
        <v>70</v>
      </c>
      <c r="H98" s="78">
        <f t="shared" si="26"/>
        <v>300</v>
      </c>
      <c r="I98" s="53">
        <v>40</v>
      </c>
      <c r="J98" s="53">
        <v>0</v>
      </c>
      <c r="K98" s="78">
        <f t="shared" si="27"/>
        <v>40</v>
      </c>
      <c r="L98" s="53">
        <v>45</v>
      </c>
      <c r="M98" s="53">
        <v>0</v>
      </c>
      <c r="N98" s="82">
        <f t="shared" si="28"/>
        <v>45</v>
      </c>
      <c r="O98" s="42">
        <f t="shared" si="29"/>
        <v>890</v>
      </c>
      <c r="P98" s="42">
        <f t="shared" si="30"/>
        <v>190</v>
      </c>
      <c r="Q98" s="78">
        <f>+O98+P98</f>
        <v>1080</v>
      </c>
    </row>
    <row r="99" spans="1:17" ht="20.100000000000001" customHeight="1" x14ac:dyDescent="0.25">
      <c r="A99" s="8">
        <v>7</v>
      </c>
      <c r="B99" s="9" t="s">
        <v>73</v>
      </c>
      <c r="C99" s="42">
        <v>100</v>
      </c>
      <c r="D99" s="42">
        <v>0</v>
      </c>
      <c r="E99" s="78">
        <f t="shared" si="25"/>
        <v>100</v>
      </c>
      <c r="F99" s="42">
        <v>8</v>
      </c>
      <c r="G99" s="53">
        <v>0</v>
      </c>
      <c r="H99" s="78">
        <f t="shared" si="26"/>
        <v>8</v>
      </c>
      <c r="I99" s="53">
        <v>10</v>
      </c>
      <c r="J99" s="53">
        <v>0</v>
      </c>
      <c r="K99" s="78">
        <f t="shared" si="27"/>
        <v>10</v>
      </c>
      <c r="L99" s="53">
        <v>15</v>
      </c>
      <c r="M99" s="53">
        <v>0</v>
      </c>
      <c r="N99" s="82">
        <f t="shared" si="28"/>
        <v>15</v>
      </c>
      <c r="O99" s="42">
        <f t="shared" si="29"/>
        <v>133</v>
      </c>
      <c r="P99" s="42">
        <f t="shared" si="30"/>
        <v>0</v>
      </c>
      <c r="Q99" s="78">
        <f>+O99+P99</f>
        <v>133</v>
      </c>
    </row>
    <row r="100" spans="1:17" s="17" customFormat="1" ht="20.100000000000001" customHeight="1" x14ac:dyDescent="0.25">
      <c r="A100" s="14"/>
      <c r="B100" s="15" t="s">
        <v>72</v>
      </c>
      <c r="C100" s="16">
        <f t="shared" ref="C100:Q100" si="37">+C98+C99</f>
        <v>675</v>
      </c>
      <c r="D100" s="16">
        <f t="shared" si="37"/>
        <v>120</v>
      </c>
      <c r="E100" s="79">
        <f t="shared" si="37"/>
        <v>795</v>
      </c>
      <c r="F100" s="16">
        <f t="shared" si="37"/>
        <v>238</v>
      </c>
      <c r="G100" s="16">
        <f t="shared" si="37"/>
        <v>70</v>
      </c>
      <c r="H100" s="79">
        <f t="shared" si="37"/>
        <v>308</v>
      </c>
      <c r="I100" s="16">
        <f t="shared" si="37"/>
        <v>50</v>
      </c>
      <c r="J100" s="16">
        <f t="shared" si="37"/>
        <v>0</v>
      </c>
      <c r="K100" s="79">
        <f t="shared" si="37"/>
        <v>50</v>
      </c>
      <c r="L100" s="16">
        <f t="shared" si="37"/>
        <v>60</v>
      </c>
      <c r="M100" s="16">
        <f t="shared" si="37"/>
        <v>0</v>
      </c>
      <c r="N100" s="79">
        <f t="shared" si="37"/>
        <v>60</v>
      </c>
      <c r="O100" s="16">
        <f t="shared" si="37"/>
        <v>1023</v>
      </c>
      <c r="P100" s="16">
        <f t="shared" si="37"/>
        <v>190</v>
      </c>
      <c r="Q100" s="79">
        <f t="shared" si="37"/>
        <v>1213</v>
      </c>
    </row>
    <row r="101" spans="1:17" ht="20.100000000000001" customHeight="1" x14ac:dyDescent="0.25">
      <c r="A101" s="8">
        <v>8</v>
      </c>
      <c r="B101" s="9" t="s">
        <v>74</v>
      </c>
      <c r="C101" s="42">
        <v>585</v>
      </c>
      <c r="D101" s="42">
        <v>136</v>
      </c>
      <c r="E101" s="78">
        <f t="shared" si="25"/>
        <v>721</v>
      </c>
      <c r="F101" s="42">
        <v>200</v>
      </c>
      <c r="G101" s="53">
        <v>32</v>
      </c>
      <c r="H101" s="78">
        <f t="shared" si="26"/>
        <v>232</v>
      </c>
      <c r="I101" s="53">
        <v>5</v>
      </c>
      <c r="J101" s="53">
        <v>1</v>
      </c>
      <c r="K101" s="78">
        <f t="shared" si="27"/>
        <v>6</v>
      </c>
      <c r="L101" s="53">
        <v>30</v>
      </c>
      <c r="M101" s="53">
        <v>1</v>
      </c>
      <c r="N101" s="82">
        <f t="shared" si="28"/>
        <v>31</v>
      </c>
      <c r="O101" s="42">
        <f t="shared" si="29"/>
        <v>820</v>
      </c>
      <c r="P101" s="42">
        <f t="shared" si="30"/>
        <v>170</v>
      </c>
      <c r="Q101" s="78">
        <f>+O101+P101</f>
        <v>990</v>
      </c>
    </row>
    <row r="102" spans="1:17" ht="20.100000000000001" customHeight="1" x14ac:dyDescent="0.25">
      <c r="A102" s="8">
        <v>9</v>
      </c>
      <c r="B102" s="9" t="s">
        <v>75</v>
      </c>
      <c r="C102" s="42">
        <v>120</v>
      </c>
      <c r="D102" s="42">
        <v>0</v>
      </c>
      <c r="E102" s="78">
        <f t="shared" si="25"/>
        <v>120</v>
      </c>
      <c r="F102" s="42">
        <v>75</v>
      </c>
      <c r="G102" s="53">
        <v>0</v>
      </c>
      <c r="H102" s="78">
        <f t="shared" si="26"/>
        <v>75</v>
      </c>
      <c r="I102" s="53">
        <v>20</v>
      </c>
      <c r="J102" s="53">
        <v>0</v>
      </c>
      <c r="K102" s="78">
        <f t="shared" si="27"/>
        <v>20</v>
      </c>
      <c r="L102" s="53">
        <v>26</v>
      </c>
      <c r="M102" s="53">
        <v>0</v>
      </c>
      <c r="N102" s="82">
        <f t="shared" si="28"/>
        <v>26</v>
      </c>
      <c r="O102" s="42">
        <f t="shared" si="29"/>
        <v>241</v>
      </c>
      <c r="P102" s="42">
        <f t="shared" si="30"/>
        <v>0</v>
      </c>
      <c r="Q102" s="78">
        <f>+O102+P102</f>
        <v>241</v>
      </c>
    </row>
    <row r="103" spans="1:17" s="17" customFormat="1" ht="20.100000000000001" customHeight="1" x14ac:dyDescent="0.25">
      <c r="A103" s="14"/>
      <c r="B103" s="15" t="s">
        <v>74</v>
      </c>
      <c r="C103" s="16">
        <f t="shared" ref="C103:Q103" si="38">+C101+C102</f>
        <v>705</v>
      </c>
      <c r="D103" s="16">
        <f t="shared" si="38"/>
        <v>136</v>
      </c>
      <c r="E103" s="79">
        <f t="shared" si="38"/>
        <v>841</v>
      </c>
      <c r="F103" s="16">
        <f t="shared" si="38"/>
        <v>275</v>
      </c>
      <c r="G103" s="16">
        <f t="shared" si="38"/>
        <v>32</v>
      </c>
      <c r="H103" s="79">
        <f t="shared" si="38"/>
        <v>307</v>
      </c>
      <c r="I103" s="16">
        <f t="shared" si="38"/>
        <v>25</v>
      </c>
      <c r="J103" s="16">
        <f t="shared" si="38"/>
        <v>1</v>
      </c>
      <c r="K103" s="79">
        <f t="shared" si="38"/>
        <v>26</v>
      </c>
      <c r="L103" s="16">
        <f t="shared" si="38"/>
        <v>56</v>
      </c>
      <c r="M103" s="16">
        <f t="shared" si="38"/>
        <v>1</v>
      </c>
      <c r="N103" s="79">
        <f t="shared" si="38"/>
        <v>57</v>
      </c>
      <c r="O103" s="16">
        <f t="shared" si="38"/>
        <v>1061</v>
      </c>
      <c r="P103" s="16">
        <f t="shared" si="38"/>
        <v>170</v>
      </c>
      <c r="Q103" s="79">
        <f t="shared" si="38"/>
        <v>1231</v>
      </c>
    </row>
    <row r="104" spans="1:17" ht="20.100000000000001" customHeight="1" x14ac:dyDescent="0.25">
      <c r="A104" s="8">
        <v>10</v>
      </c>
      <c r="B104" s="9" t="s">
        <v>76</v>
      </c>
      <c r="C104" s="42">
        <v>340</v>
      </c>
      <c r="D104" s="42">
        <v>100</v>
      </c>
      <c r="E104" s="78">
        <f t="shared" si="25"/>
        <v>440</v>
      </c>
      <c r="F104" s="42">
        <v>15</v>
      </c>
      <c r="G104" s="53">
        <v>0</v>
      </c>
      <c r="H104" s="78">
        <f t="shared" si="26"/>
        <v>15</v>
      </c>
      <c r="I104" s="53">
        <v>40</v>
      </c>
      <c r="J104" s="53">
        <v>2</v>
      </c>
      <c r="K104" s="78">
        <f t="shared" si="27"/>
        <v>42</v>
      </c>
      <c r="L104" s="53">
        <v>60</v>
      </c>
      <c r="M104" s="53">
        <v>2</v>
      </c>
      <c r="N104" s="82">
        <f t="shared" si="28"/>
        <v>62</v>
      </c>
      <c r="O104" s="42">
        <f t="shared" si="29"/>
        <v>455</v>
      </c>
      <c r="P104" s="42">
        <f t="shared" si="30"/>
        <v>104</v>
      </c>
      <c r="Q104" s="78">
        <f>+O104+P104</f>
        <v>559</v>
      </c>
    </row>
    <row r="105" spans="1:17" ht="20.100000000000001" customHeight="1" x14ac:dyDescent="0.25">
      <c r="A105" s="8">
        <v>11</v>
      </c>
      <c r="B105" s="9" t="s">
        <v>77</v>
      </c>
      <c r="C105" s="42">
        <v>130</v>
      </c>
      <c r="D105" s="42">
        <v>0</v>
      </c>
      <c r="E105" s="78">
        <f t="shared" si="25"/>
        <v>130</v>
      </c>
      <c r="F105" s="42">
        <v>100</v>
      </c>
      <c r="G105" s="53">
        <v>0</v>
      </c>
      <c r="H105" s="78">
        <f t="shared" si="26"/>
        <v>100</v>
      </c>
      <c r="I105" s="53">
        <v>5</v>
      </c>
      <c r="J105" s="53">
        <v>0</v>
      </c>
      <c r="K105" s="78">
        <f t="shared" si="27"/>
        <v>5</v>
      </c>
      <c r="L105" s="53">
        <v>160</v>
      </c>
      <c r="M105" s="53">
        <v>0</v>
      </c>
      <c r="N105" s="82">
        <f t="shared" si="28"/>
        <v>160</v>
      </c>
      <c r="O105" s="42">
        <f t="shared" si="29"/>
        <v>395</v>
      </c>
      <c r="P105" s="42">
        <f t="shared" si="30"/>
        <v>0</v>
      </c>
      <c r="Q105" s="78">
        <f>+O105+P105</f>
        <v>395</v>
      </c>
    </row>
    <row r="106" spans="1:17" s="17" customFormat="1" ht="20.100000000000001" customHeight="1" x14ac:dyDescent="0.25">
      <c r="A106" s="14"/>
      <c r="B106" s="15" t="s">
        <v>76</v>
      </c>
      <c r="C106" s="16">
        <f t="shared" ref="C106:Q106" si="39">+C104+C105</f>
        <v>470</v>
      </c>
      <c r="D106" s="16">
        <f t="shared" si="39"/>
        <v>100</v>
      </c>
      <c r="E106" s="79">
        <f t="shared" si="39"/>
        <v>570</v>
      </c>
      <c r="F106" s="16">
        <f t="shared" si="39"/>
        <v>115</v>
      </c>
      <c r="G106" s="16">
        <f t="shared" si="39"/>
        <v>0</v>
      </c>
      <c r="H106" s="79">
        <f t="shared" si="39"/>
        <v>115</v>
      </c>
      <c r="I106" s="16">
        <f t="shared" si="39"/>
        <v>45</v>
      </c>
      <c r="J106" s="16">
        <f t="shared" si="39"/>
        <v>2</v>
      </c>
      <c r="K106" s="79">
        <f t="shared" si="39"/>
        <v>47</v>
      </c>
      <c r="L106" s="16">
        <f t="shared" si="39"/>
        <v>220</v>
      </c>
      <c r="M106" s="16">
        <f t="shared" si="39"/>
        <v>2</v>
      </c>
      <c r="N106" s="79">
        <f t="shared" si="39"/>
        <v>222</v>
      </c>
      <c r="O106" s="16">
        <f t="shared" si="39"/>
        <v>850</v>
      </c>
      <c r="P106" s="16">
        <f t="shared" si="39"/>
        <v>104</v>
      </c>
      <c r="Q106" s="79">
        <f t="shared" si="39"/>
        <v>954</v>
      </c>
    </row>
    <row r="107" spans="1:17" ht="20.100000000000001" customHeight="1" x14ac:dyDescent="0.25">
      <c r="A107" s="8">
        <v>12</v>
      </c>
      <c r="B107" s="9" t="s">
        <v>78</v>
      </c>
      <c r="C107" s="42">
        <v>1270</v>
      </c>
      <c r="D107" s="42">
        <v>292</v>
      </c>
      <c r="E107" s="78">
        <f t="shared" si="25"/>
        <v>1562</v>
      </c>
      <c r="F107" s="42">
        <v>140</v>
      </c>
      <c r="G107" s="53">
        <v>0</v>
      </c>
      <c r="H107" s="78">
        <f t="shared" si="26"/>
        <v>140</v>
      </c>
      <c r="I107" s="53">
        <v>150</v>
      </c>
      <c r="J107" s="53">
        <v>0</v>
      </c>
      <c r="K107" s="78">
        <f t="shared" si="27"/>
        <v>150</v>
      </c>
      <c r="L107" s="53">
        <v>170</v>
      </c>
      <c r="M107" s="53">
        <v>0</v>
      </c>
      <c r="N107" s="82">
        <f t="shared" si="28"/>
        <v>170</v>
      </c>
      <c r="O107" s="42">
        <f t="shared" si="29"/>
        <v>1730</v>
      </c>
      <c r="P107" s="42">
        <f t="shared" si="30"/>
        <v>292</v>
      </c>
      <c r="Q107" s="78">
        <f>+O107+P107</f>
        <v>2022</v>
      </c>
    </row>
    <row r="108" spans="1:17" ht="20.100000000000001" customHeight="1" x14ac:dyDescent="0.25">
      <c r="A108" s="8">
        <v>13</v>
      </c>
      <c r="B108" s="21" t="s">
        <v>79</v>
      </c>
      <c r="C108" s="42">
        <v>290</v>
      </c>
      <c r="D108" s="42">
        <v>17</v>
      </c>
      <c r="E108" s="78">
        <f t="shared" si="25"/>
        <v>307</v>
      </c>
      <c r="F108" s="42">
        <v>150</v>
      </c>
      <c r="G108" s="53">
        <v>3</v>
      </c>
      <c r="H108" s="78">
        <f t="shared" si="26"/>
        <v>153</v>
      </c>
      <c r="I108" s="53">
        <v>40</v>
      </c>
      <c r="J108" s="53">
        <v>3</v>
      </c>
      <c r="K108" s="78">
        <f t="shared" si="27"/>
        <v>43</v>
      </c>
      <c r="L108" s="53">
        <v>65</v>
      </c>
      <c r="M108" s="53">
        <v>2</v>
      </c>
      <c r="N108" s="82">
        <f t="shared" si="28"/>
        <v>67</v>
      </c>
      <c r="O108" s="42">
        <f t="shared" si="29"/>
        <v>545</v>
      </c>
      <c r="P108" s="42">
        <f t="shared" si="30"/>
        <v>25</v>
      </c>
      <c r="Q108" s="78">
        <f>+O108+P108</f>
        <v>570</v>
      </c>
    </row>
    <row r="109" spans="1:17" s="17" customFormat="1" ht="20.100000000000001" customHeight="1" x14ac:dyDescent="0.25">
      <c r="A109" s="14"/>
      <c r="B109" s="15" t="s">
        <v>78</v>
      </c>
      <c r="C109" s="16">
        <f t="shared" ref="C109:Q109" si="40">+C107+C108</f>
        <v>1560</v>
      </c>
      <c r="D109" s="16">
        <f t="shared" si="40"/>
        <v>309</v>
      </c>
      <c r="E109" s="79">
        <f t="shared" si="40"/>
        <v>1869</v>
      </c>
      <c r="F109" s="16">
        <f t="shared" si="40"/>
        <v>290</v>
      </c>
      <c r="G109" s="16">
        <f t="shared" si="40"/>
        <v>3</v>
      </c>
      <c r="H109" s="79">
        <f t="shared" si="40"/>
        <v>293</v>
      </c>
      <c r="I109" s="16">
        <f t="shared" si="40"/>
        <v>190</v>
      </c>
      <c r="J109" s="16">
        <f t="shared" si="40"/>
        <v>3</v>
      </c>
      <c r="K109" s="79">
        <f t="shared" si="40"/>
        <v>193</v>
      </c>
      <c r="L109" s="16">
        <f t="shared" si="40"/>
        <v>235</v>
      </c>
      <c r="M109" s="16">
        <f t="shared" si="40"/>
        <v>2</v>
      </c>
      <c r="N109" s="79">
        <f t="shared" si="40"/>
        <v>237</v>
      </c>
      <c r="O109" s="16">
        <f t="shared" si="40"/>
        <v>2275</v>
      </c>
      <c r="P109" s="16">
        <f t="shared" si="40"/>
        <v>317</v>
      </c>
      <c r="Q109" s="79">
        <f t="shared" si="40"/>
        <v>2592</v>
      </c>
    </row>
    <row r="110" spans="1:17" s="17" customFormat="1" ht="20.100000000000001" customHeight="1" x14ac:dyDescent="0.25">
      <c r="A110" s="8">
        <v>14</v>
      </c>
      <c r="B110" s="9" t="s">
        <v>80</v>
      </c>
      <c r="C110" s="42">
        <v>480</v>
      </c>
      <c r="D110" s="42">
        <v>140</v>
      </c>
      <c r="E110" s="78">
        <f t="shared" si="25"/>
        <v>620</v>
      </c>
      <c r="F110" s="42">
        <v>75</v>
      </c>
      <c r="G110" s="53">
        <v>0</v>
      </c>
      <c r="H110" s="78">
        <f t="shared" si="26"/>
        <v>75</v>
      </c>
      <c r="I110" s="53">
        <v>30</v>
      </c>
      <c r="J110" s="53">
        <v>0</v>
      </c>
      <c r="K110" s="78">
        <f t="shared" si="27"/>
        <v>30</v>
      </c>
      <c r="L110" s="53">
        <v>55</v>
      </c>
      <c r="M110" s="53">
        <v>0</v>
      </c>
      <c r="N110" s="82">
        <f t="shared" si="28"/>
        <v>55</v>
      </c>
      <c r="O110" s="42">
        <f t="shared" si="29"/>
        <v>640</v>
      </c>
      <c r="P110" s="42">
        <f t="shared" si="30"/>
        <v>140</v>
      </c>
      <c r="Q110" s="78">
        <f>+O110+P110</f>
        <v>780</v>
      </c>
    </row>
    <row r="111" spans="1:17" ht="20.100000000000001" customHeight="1" x14ac:dyDescent="0.25">
      <c r="A111" s="8">
        <v>15</v>
      </c>
      <c r="B111" s="9" t="s">
        <v>81</v>
      </c>
      <c r="C111" s="42">
        <v>95</v>
      </c>
      <c r="D111" s="42">
        <v>0</v>
      </c>
      <c r="E111" s="78">
        <f t="shared" si="25"/>
        <v>95</v>
      </c>
      <c r="F111" s="42">
        <v>55</v>
      </c>
      <c r="G111" s="53">
        <v>0</v>
      </c>
      <c r="H111" s="78">
        <f t="shared" si="26"/>
        <v>55</v>
      </c>
      <c r="I111" s="53">
        <v>11</v>
      </c>
      <c r="J111" s="53">
        <v>0</v>
      </c>
      <c r="K111" s="78">
        <f t="shared" si="27"/>
        <v>11</v>
      </c>
      <c r="L111" s="53">
        <v>30</v>
      </c>
      <c r="M111" s="53">
        <v>0</v>
      </c>
      <c r="N111" s="82">
        <f t="shared" si="28"/>
        <v>30</v>
      </c>
      <c r="O111" s="42">
        <f t="shared" si="29"/>
        <v>191</v>
      </c>
      <c r="P111" s="42">
        <f t="shared" si="30"/>
        <v>0</v>
      </c>
      <c r="Q111" s="78">
        <f>+O111+P111</f>
        <v>191</v>
      </c>
    </row>
    <row r="112" spans="1:17" s="17" customFormat="1" ht="20.100000000000001" customHeight="1" x14ac:dyDescent="0.25">
      <c r="A112" s="14"/>
      <c r="B112" s="15" t="s">
        <v>80</v>
      </c>
      <c r="C112" s="16">
        <f t="shared" ref="C112:Q112" si="41">+C110+C111</f>
        <v>575</v>
      </c>
      <c r="D112" s="16">
        <f t="shared" si="41"/>
        <v>140</v>
      </c>
      <c r="E112" s="79">
        <f t="shared" si="41"/>
        <v>715</v>
      </c>
      <c r="F112" s="16">
        <f t="shared" si="41"/>
        <v>130</v>
      </c>
      <c r="G112" s="16">
        <f t="shared" si="41"/>
        <v>0</v>
      </c>
      <c r="H112" s="79">
        <f t="shared" si="41"/>
        <v>130</v>
      </c>
      <c r="I112" s="16">
        <f t="shared" si="41"/>
        <v>41</v>
      </c>
      <c r="J112" s="16">
        <f t="shared" si="41"/>
        <v>0</v>
      </c>
      <c r="K112" s="79">
        <f t="shared" si="41"/>
        <v>41</v>
      </c>
      <c r="L112" s="16">
        <f t="shared" si="41"/>
        <v>85</v>
      </c>
      <c r="M112" s="16">
        <f t="shared" si="41"/>
        <v>0</v>
      </c>
      <c r="N112" s="79">
        <f t="shared" si="41"/>
        <v>85</v>
      </c>
      <c r="O112" s="16">
        <f t="shared" si="41"/>
        <v>831</v>
      </c>
      <c r="P112" s="16">
        <f t="shared" si="41"/>
        <v>140</v>
      </c>
      <c r="Q112" s="79">
        <f t="shared" si="41"/>
        <v>971</v>
      </c>
    </row>
    <row r="113" spans="1:17" ht="20.100000000000001" customHeight="1" x14ac:dyDescent="0.25">
      <c r="A113" s="8">
        <v>16</v>
      </c>
      <c r="B113" s="21" t="s">
        <v>82</v>
      </c>
      <c r="C113" s="42">
        <v>525</v>
      </c>
      <c r="D113" s="42">
        <v>130</v>
      </c>
      <c r="E113" s="78">
        <f t="shared" si="25"/>
        <v>655</v>
      </c>
      <c r="F113" s="42">
        <v>15</v>
      </c>
      <c r="G113" s="53">
        <v>0</v>
      </c>
      <c r="H113" s="78">
        <f t="shared" si="26"/>
        <v>15</v>
      </c>
      <c r="I113" s="53">
        <v>10</v>
      </c>
      <c r="J113" s="53">
        <v>2.5</v>
      </c>
      <c r="K113" s="78">
        <f t="shared" si="27"/>
        <v>12.5</v>
      </c>
      <c r="L113" s="53">
        <v>55</v>
      </c>
      <c r="M113" s="53">
        <v>0</v>
      </c>
      <c r="N113" s="82">
        <f t="shared" si="28"/>
        <v>55</v>
      </c>
      <c r="O113" s="42">
        <f t="shared" si="29"/>
        <v>605</v>
      </c>
      <c r="P113" s="42">
        <f t="shared" si="30"/>
        <v>132.5</v>
      </c>
      <c r="Q113" s="78">
        <f>+O113+P113</f>
        <v>737.5</v>
      </c>
    </row>
    <row r="114" spans="1:17" ht="20.100000000000001" customHeight="1" x14ac:dyDescent="0.25">
      <c r="A114" s="8">
        <v>17</v>
      </c>
      <c r="B114" s="9" t="s">
        <v>83</v>
      </c>
      <c r="C114" s="42">
        <v>260</v>
      </c>
      <c r="D114" s="42">
        <v>0</v>
      </c>
      <c r="E114" s="78">
        <f t="shared" si="25"/>
        <v>260</v>
      </c>
      <c r="F114" s="42">
        <v>100</v>
      </c>
      <c r="G114" s="53">
        <v>6</v>
      </c>
      <c r="H114" s="78">
        <f t="shared" si="26"/>
        <v>106</v>
      </c>
      <c r="I114" s="53">
        <v>10</v>
      </c>
      <c r="J114" s="53">
        <v>2.5</v>
      </c>
      <c r="K114" s="78">
        <f t="shared" si="27"/>
        <v>12.5</v>
      </c>
      <c r="L114" s="53">
        <v>20</v>
      </c>
      <c r="M114" s="53">
        <v>0</v>
      </c>
      <c r="N114" s="82">
        <f t="shared" si="28"/>
        <v>20</v>
      </c>
      <c r="O114" s="42">
        <f t="shared" si="29"/>
        <v>390</v>
      </c>
      <c r="P114" s="42">
        <f t="shared" si="30"/>
        <v>8.5</v>
      </c>
      <c r="Q114" s="78">
        <f>+O114+P114</f>
        <v>398.5</v>
      </c>
    </row>
    <row r="115" spans="1:17" s="17" customFormat="1" ht="20.100000000000001" customHeight="1" x14ac:dyDescent="0.25">
      <c r="A115" s="14"/>
      <c r="B115" s="22" t="s">
        <v>82</v>
      </c>
      <c r="C115" s="16">
        <f t="shared" ref="C115:Q115" si="42">+C113+C114</f>
        <v>785</v>
      </c>
      <c r="D115" s="16">
        <f t="shared" si="42"/>
        <v>130</v>
      </c>
      <c r="E115" s="79">
        <f t="shared" si="42"/>
        <v>915</v>
      </c>
      <c r="F115" s="16">
        <f t="shared" si="42"/>
        <v>115</v>
      </c>
      <c r="G115" s="16">
        <f t="shared" si="42"/>
        <v>6</v>
      </c>
      <c r="H115" s="79">
        <f t="shared" si="42"/>
        <v>121</v>
      </c>
      <c r="I115" s="16">
        <f t="shared" si="42"/>
        <v>20</v>
      </c>
      <c r="J115" s="16">
        <f t="shared" si="42"/>
        <v>5</v>
      </c>
      <c r="K115" s="79">
        <f t="shared" si="42"/>
        <v>25</v>
      </c>
      <c r="L115" s="16">
        <f t="shared" si="42"/>
        <v>75</v>
      </c>
      <c r="M115" s="16">
        <f t="shared" si="42"/>
        <v>0</v>
      </c>
      <c r="N115" s="79">
        <f t="shared" si="42"/>
        <v>75</v>
      </c>
      <c r="O115" s="16">
        <f t="shared" si="42"/>
        <v>995</v>
      </c>
      <c r="P115" s="16">
        <f t="shared" si="42"/>
        <v>141</v>
      </c>
      <c r="Q115" s="79">
        <f t="shared" si="42"/>
        <v>1136</v>
      </c>
    </row>
    <row r="116" spans="1:17" ht="20.100000000000001" customHeight="1" x14ac:dyDescent="0.25">
      <c r="A116" s="8">
        <v>18</v>
      </c>
      <c r="B116" s="9" t="s">
        <v>84</v>
      </c>
      <c r="C116" s="42">
        <v>250</v>
      </c>
      <c r="D116" s="42">
        <v>75</v>
      </c>
      <c r="E116" s="78">
        <f t="shared" si="25"/>
        <v>325</v>
      </c>
      <c r="F116" s="42">
        <v>0</v>
      </c>
      <c r="G116" s="53">
        <v>0</v>
      </c>
      <c r="H116" s="78">
        <f t="shared" si="26"/>
        <v>0</v>
      </c>
      <c r="I116" s="53">
        <v>0</v>
      </c>
      <c r="J116" s="53">
        <v>0</v>
      </c>
      <c r="K116" s="78">
        <f t="shared" si="27"/>
        <v>0</v>
      </c>
      <c r="L116" s="53">
        <v>10</v>
      </c>
      <c r="M116" s="53">
        <v>0</v>
      </c>
      <c r="N116" s="82">
        <f t="shared" si="28"/>
        <v>10</v>
      </c>
      <c r="O116" s="42">
        <f t="shared" si="29"/>
        <v>260</v>
      </c>
      <c r="P116" s="42">
        <f t="shared" si="30"/>
        <v>75</v>
      </c>
      <c r="Q116" s="78">
        <f>+O116+P116</f>
        <v>335</v>
      </c>
    </row>
    <row r="117" spans="1:17" ht="20.100000000000001" customHeight="1" x14ac:dyDescent="0.25">
      <c r="A117" s="8">
        <v>19</v>
      </c>
      <c r="B117" s="9" t="s">
        <v>85</v>
      </c>
      <c r="C117" s="42">
        <v>170</v>
      </c>
      <c r="D117" s="42">
        <v>20</v>
      </c>
      <c r="E117" s="78">
        <f t="shared" si="25"/>
        <v>190</v>
      </c>
      <c r="F117" s="42">
        <v>0</v>
      </c>
      <c r="G117" s="53">
        <v>0</v>
      </c>
      <c r="H117" s="78">
        <f t="shared" si="26"/>
        <v>0</v>
      </c>
      <c r="I117" s="53">
        <v>10</v>
      </c>
      <c r="J117" s="53">
        <v>0</v>
      </c>
      <c r="K117" s="78">
        <f t="shared" si="27"/>
        <v>10</v>
      </c>
      <c r="L117" s="53">
        <v>20</v>
      </c>
      <c r="M117" s="53">
        <v>10</v>
      </c>
      <c r="N117" s="82">
        <f t="shared" si="28"/>
        <v>30</v>
      </c>
      <c r="O117" s="42">
        <f t="shared" si="29"/>
        <v>200</v>
      </c>
      <c r="P117" s="42">
        <f t="shared" si="30"/>
        <v>30</v>
      </c>
      <c r="Q117" s="78">
        <f>+O117+P117</f>
        <v>230</v>
      </c>
    </row>
    <row r="118" spans="1:17" ht="20.100000000000001" customHeight="1" x14ac:dyDescent="0.25">
      <c r="A118" s="8">
        <v>20</v>
      </c>
      <c r="B118" s="9" t="s">
        <v>86</v>
      </c>
      <c r="C118" s="42">
        <v>110</v>
      </c>
      <c r="D118" s="42">
        <v>5</v>
      </c>
      <c r="E118" s="78">
        <f t="shared" si="25"/>
        <v>115</v>
      </c>
      <c r="F118" s="42">
        <v>70</v>
      </c>
      <c r="G118" s="53">
        <v>6</v>
      </c>
      <c r="H118" s="78">
        <f t="shared" si="26"/>
        <v>76</v>
      </c>
      <c r="I118" s="53">
        <v>10</v>
      </c>
      <c r="J118" s="53">
        <v>0</v>
      </c>
      <c r="K118" s="78">
        <f t="shared" si="27"/>
        <v>10</v>
      </c>
      <c r="L118" s="53">
        <v>20</v>
      </c>
      <c r="M118" s="53">
        <v>0</v>
      </c>
      <c r="N118" s="82">
        <f t="shared" si="28"/>
        <v>20</v>
      </c>
      <c r="O118" s="42">
        <f t="shared" si="29"/>
        <v>210</v>
      </c>
      <c r="P118" s="42">
        <f t="shared" si="30"/>
        <v>11</v>
      </c>
      <c r="Q118" s="78">
        <f>+O118+P118</f>
        <v>221</v>
      </c>
    </row>
    <row r="119" spans="1:17" s="17" customFormat="1" ht="19.5" customHeight="1" x14ac:dyDescent="0.25">
      <c r="A119" s="14"/>
      <c r="B119" s="15" t="s">
        <v>85</v>
      </c>
      <c r="C119" s="16">
        <f t="shared" ref="C119:Q119" si="43">+C117+C118</f>
        <v>280</v>
      </c>
      <c r="D119" s="16">
        <f t="shared" si="43"/>
        <v>25</v>
      </c>
      <c r="E119" s="79">
        <f t="shared" si="43"/>
        <v>305</v>
      </c>
      <c r="F119" s="16">
        <f t="shared" si="43"/>
        <v>70</v>
      </c>
      <c r="G119" s="16">
        <f t="shared" si="43"/>
        <v>6</v>
      </c>
      <c r="H119" s="79">
        <f t="shared" si="43"/>
        <v>76</v>
      </c>
      <c r="I119" s="16">
        <f t="shared" si="43"/>
        <v>20</v>
      </c>
      <c r="J119" s="16">
        <f t="shared" si="43"/>
        <v>0</v>
      </c>
      <c r="K119" s="79">
        <f t="shared" si="43"/>
        <v>20</v>
      </c>
      <c r="L119" s="16">
        <f t="shared" si="43"/>
        <v>40</v>
      </c>
      <c r="M119" s="16">
        <f t="shared" si="43"/>
        <v>10</v>
      </c>
      <c r="N119" s="79">
        <f t="shared" si="43"/>
        <v>50</v>
      </c>
      <c r="O119" s="16">
        <f t="shared" si="43"/>
        <v>410</v>
      </c>
      <c r="P119" s="16">
        <f t="shared" si="43"/>
        <v>41</v>
      </c>
      <c r="Q119" s="79">
        <f t="shared" si="43"/>
        <v>451</v>
      </c>
    </row>
    <row r="120" spans="1:17" ht="20.100000000000001" customHeight="1" x14ac:dyDescent="0.25">
      <c r="A120" s="8">
        <v>21</v>
      </c>
      <c r="B120" s="9" t="s">
        <v>87</v>
      </c>
      <c r="C120" s="42">
        <v>238</v>
      </c>
      <c r="D120" s="42">
        <v>80</v>
      </c>
      <c r="E120" s="78">
        <f t="shared" si="25"/>
        <v>318</v>
      </c>
      <c r="F120" s="42">
        <v>140</v>
      </c>
      <c r="G120" s="42">
        <v>100</v>
      </c>
      <c r="H120" s="78">
        <f t="shared" si="26"/>
        <v>240</v>
      </c>
      <c r="I120" s="42">
        <v>15</v>
      </c>
      <c r="J120" s="42">
        <v>4</v>
      </c>
      <c r="K120" s="78">
        <f t="shared" si="27"/>
        <v>19</v>
      </c>
      <c r="L120" s="42">
        <v>20</v>
      </c>
      <c r="M120" s="50">
        <v>2</v>
      </c>
      <c r="N120" s="82">
        <f t="shared" si="28"/>
        <v>22</v>
      </c>
      <c r="O120" s="42">
        <f t="shared" si="29"/>
        <v>413</v>
      </c>
      <c r="P120" s="42">
        <f t="shared" si="30"/>
        <v>186</v>
      </c>
      <c r="Q120" s="78">
        <f>+O120+P120</f>
        <v>599</v>
      </c>
    </row>
    <row r="121" spans="1:17" ht="20.100000000000001" customHeight="1" x14ac:dyDescent="0.25">
      <c r="A121" s="8">
        <v>22</v>
      </c>
      <c r="B121" s="9" t="s">
        <v>88</v>
      </c>
      <c r="C121" s="42">
        <v>225</v>
      </c>
      <c r="D121" s="42">
        <v>83</v>
      </c>
      <c r="E121" s="78">
        <f t="shared" si="25"/>
        <v>308</v>
      </c>
      <c r="F121" s="42">
        <v>0</v>
      </c>
      <c r="G121" s="42">
        <v>0</v>
      </c>
      <c r="H121" s="78">
        <f t="shared" si="26"/>
        <v>0</v>
      </c>
      <c r="I121" s="42">
        <v>5</v>
      </c>
      <c r="J121" s="42">
        <v>2</v>
      </c>
      <c r="K121" s="78">
        <f t="shared" si="27"/>
        <v>7</v>
      </c>
      <c r="L121" s="42">
        <v>50</v>
      </c>
      <c r="M121" s="50">
        <v>0</v>
      </c>
      <c r="N121" s="82">
        <f t="shared" si="28"/>
        <v>50</v>
      </c>
      <c r="O121" s="42">
        <f t="shared" si="29"/>
        <v>280</v>
      </c>
      <c r="P121" s="42">
        <f t="shared" si="30"/>
        <v>85</v>
      </c>
      <c r="Q121" s="78">
        <f>+O121+P121</f>
        <v>365</v>
      </c>
    </row>
    <row r="122" spans="1:17" ht="20.100000000000001" customHeight="1" x14ac:dyDescent="0.25">
      <c r="A122" s="8">
        <v>23</v>
      </c>
      <c r="B122" s="9" t="s">
        <v>89</v>
      </c>
      <c r="C122" s="42">
        <v>190</v>
      </c>
      <c r="D122" s="42">
        <v>80</v>
      </c>
      <c r="E122" s="78">
        <f t="shared" si="25"/>
        <v>270</v>
      </c>
      <c r="F122" s="42">
        <v>0</v>
      </c>
      <c r="G122" s="42">
        <v>0</v>
      </c>
      <c r="H122" s="78">
        <f t="shared" si="26"/>
        <v>0</v>
      </c>
      <c r="I122" s="42">
        <v>10</v>
      </c>
      <c r="J122" s="42">
        <v>0</v>
      </c>
      <c r="K122" s="78">
        <f t="shared" si="27"/>
        <v>10</v>
      </c>
      <c r="L122" s="42">
        <v>20</v>
      </c>
      <c r="M122" s="50">
        <v>1</v>
      </c>
      <c r="N122" s="82">
        <f t="shared" si="28"/>
        <v>21</v>
      </c>
      <c r="O122" s="42">
        <f t="shared" si="29"/>
        <v>220</v>
      </c>
      <c r="P122" s="42">
        <f t="shared" si="30"/>
        <v>81</v>
      </c>
      <c r="Q122" s="78">
        <f>+O122+P122</f>
        <v>301</v>
      </c>
    </row>
    <row r="123" spans="1:17" ht="20.100000000000001" customHeight="1" x14ac:dyDescent="0.25">
      <c r="A123" s="8">
        <v>24</v>
      </c>
      <c r="B123" s="9" t="s">
        <v>90</v>
      </c>
      <c r="C123" s="42">
        <v>115</v>
      </c>
      <c r="D123" s="42">
        <v>8</v>
      </c>
      <c r="E123" s="78">
        <f t="shared" si="25"/>
        <v>123</v>
      </c>
      <c r="F123" s="42">
        <v>35</v>
      </c>
      <c r="G123" s="42">
        <v>12</v>
      </c>
      <c r="H123" s="78">
        <f t="shared" si="26"/>
        <v>47</v>
      </c>
      <c r="I123" s="42">
        <v>10</v>
      </c>
      <c r="J123" s="42">
        <v>0</v>
      </c>
      <c r="K123" s="78">
        <f t="shared" si="27"/>
        <v>10</v>
      </c>
      <c r="L123" s="42">
        <v>28</v>
      </c>
      <c r="M123" s="50">
        <v>1</v>
      </c>
      <c r="N123" s="82">
        <f t="shared" si="28"/>
        <v>29</v>
      </c>
      <c r="O123" s="42">
        <f t="shared" si="29"/>
        <v>188</v>
      </c>
      <c r="P123" s="42">
        <f t="shared" si="30"/>
        <v>21</v>
      </c>
      <c r="Q123" s="78">
        <f>+O123+P123</f>
        <v>209</v>
      </c>
    </row>
    <row r="124" spans="1:17" s="17" customFormat="1" ht="20.100000000000001" customHeight="1" x14ac:dyDescent="0.25">
      <c r="A124" s="14"/>
      <c r="B124" s="15" t="s">
        <v>89</v>
      </c>
      <c r="C124" s="16">
        <f t="shared" ref="C124:Q124" si="44">+C122+C123</f>
        <v>305</v>
      </c>
      <c r="D124" s="16">
        <f t="shared" si="44"/>
        <v>88</v>
      </c>
      <c r="E124" s="79">
        <f t="shared" si="44"/>
        <v>393</v>
      </c>
      <c r="F124" s="16">
        <f t="shared" si="44"/>
        <v>35</v>
      </c>
      <c r="G124" s="16">
        <f t="shared" si="44"/>
        <v>12</v>
      </c>
      <c r="H124" s="79">
        <f t="shared" si="44"/>
        <v>47</v>
      </c>
      <c r="I124" s="16">
        <f t="shared" si="44"/>
        <v>20</v>
      </c>
      <c r="J124" s="16">
        <f t="shared" si="44"/>
        <v>0</v>
      </c>
      <c r="K124" s="79">
        <f t="shared" si="44"/>
        <v>20</v>
      </c>
      <c r="L124" s="16">
        <f t="shared" si="44"/>
        <v>48</v>
      </c>
      <c r="M124" s="16">
        <f t="shared" si="44"/>
        <v>2</v>
      </c>
      <c r="N124" s="79">
        <f t="shared" si="44"/>
        <v>50</v>
      </c>
      <c r="O124" s="16">
        <f t="shared" si="44"/>
        <v>408</v>
      </c>
      <c r="P124" s="16">
        <f t="shared" si="44"/>
        <v>102</v>
      </c>
      <c r="Q124" s="79">
        <f t="shared" si="44"/>
        <v>510</v>
      </c>
    </row>
    <row r="125" spans="1:17" ht="20.100000000000001" customHeight="1" x14ac:dyDescent="0.25">
      <c r="A125" s="8">
        <v>25</v>
      </c>
      <c r="B125" s="9" t="s">
        <v>91</v>
      </c>
      <c r="C125" s="42">
        <v>250</v>
      </c>
      <c r="D125" s="42">
        <v>120</v>
      </c>
      <c r="E125" s="78">
        <f t="shared" si="25"/>
        <v>370</v>
      </c>
      <c r="F125" s="42">
        <v>5</v>
      </c>
      <c r="G125" s="42">
        <v>0</v>
      </c>
      <c r="H125" s="78">
        <f t="shared" si="26"/>
        <v>5</v>
      </c>
      <c r="I125" s="42">
        <v>5</v>
      </c>
      <c r="J125" s="42">
        <v>0</v>
      </c>
      <c r="K125" s="78">
        <f t="shared" si="27"/>
        <v>5</v>
      </c>
      <c r="L125" s="42">
        <v>25</v>
      </c>
      <c r="M125" s="50">
        <v>0</v>
      </c>
      <c r="N125" s="82">
        <f t="shared" si="28"/>
        <v>25</v>
      </c>
      <c r="O125" s="42">
        <f t="shared" si="29"/>
        <v>285</v>
      </c>
      <c r="P125" s="42">
        <f t="shared" si="30"/>
        <v>120</v>
      </c>
      <c r="Q125" s="78">
        <f>+O125+P125</f>
        <v>405</v>
      </c>
    </row>
    <row r="126" spans="1:17" ht="20.100000000000001" customHeight="1" x14ac:dyDescent="0.25">
      <c r="A126" s="8">
        <v>26</v>
      </c>
      <c r="B126" s="9" t="s">
        <v>92</v>
      </c>
      <c r="C126" s="42">
        <v>130</v>
      </c>
      <c r="D126" s="42">
        <v>0</v>
      </c>
      <c r="E126" s="78">
        <f t="shared" si="25"/>
        <v>130</v>
      </c>
      <c r="F126" s="42">
        <v>50</v>
      </c>
      <c r="G126" s="42">
        <v>30</v>
      </c>
      <c r="H126" s="78">
        <f t="shared" si="26"/>
        <v>80</v>
      </c>
      <c r="I126" s="42">
        <v>10</v>
      </c>
      <c r="J126" s="42">
        <v>0</v>
      </c>
      <c r="K126" s="78">
        <f t="shared" si="27"/>
        <v>10</v>
      </c>
      <c r="L126" s="42">
        <v>20</v>
      </c>
      <c r="M126" s="50">
        <v>2</v>
      </c>
      <c r="N126" s="82">
        <f t="shared" si="28"/>
        <v>22</v>
      </c>
      <c r="O126" s="42">
        <f t="shared" si="29"/>
        <v>210</v>
      </c>
      <c r="P126" s="42">
        <f t="shared" si="30"/>
        <v>32</v>
      </c>
      <c r="Q126" s="78">
        <f>+O126+P126</f>
        <v>242</v>
      </c>
    </row>
    <row r="127" spans="1:17" s="17" customFormat="1" ht="20.100000000000001" customHeight="1" x14ac:dyDescent="0.25">
      <c r="A127" s="14"/>
      <c r="B127" s="15" t="s">
        <v>91</v>
      </c>
      <c r="C127" s="16">
        <f t="shared" ref="C127:Q127" si="45">+C125+C126</f>
        <v>380</v>
      </c>
      <c r="D127" s="16">
        <f t="shared" si="45"/>
        <v>120</v>
      </c>
      <c r="E127" s="79">
        <f t="shared" si="45"/>
        <v>500</v>
      </c>
      <c r="F127" s="16">
        <f t="shared" si="45"/>
        <v>55</v>
      </c>
      <c r="G127" s="16">
        <f t="shared" si="45"/>
        <v>30</v>
      </c>
      <c r="H127" s="79">
        <f t="shared" si="45"/>
        <v>85</v>
      </c>
      <c r="I127" s="16">
        <f t="shared" si="45"/>
        <v>15</v>
      </c>
      <c r="J127" s="16">
        <f t="shared" si="45"/>
        <v>0</v>
      </c>
      <c r="K127" s="79">
        <f t="shared" si="45"/>
        <v>15</v>
      </c>
      <c r="L127" s="16">
        <f t="shared" si="45"/>
        <v>45</v>
      </c>
      <c r="M127" s="16">
        <f t="shared" si="45"/>
        <v>2</v>
      </c>
      <c r="N127" s="79">
        <f t="shared" si="45"/>
        <v>47</v>
      </c>
      <c r="O127" s="16">
        <f t="shared" si="45"/>
        <v>495</v>
      </c>
      <c r="P127" s="16">
        <f t="shared" si="45"/>
        <v>152</v>
      </c>
      <c r="Q127" s="79">
        <f t="shared" si="45"/>
        <v>647</v>
      </c>
    </row>
    <row r="128" spans="1:17" ht="20.100000000000001" customHeight="1" x14ac:dyDescent="0.25">
      <c r="A128" s="8">
        <v>27</v>
      </c>
      <c r="B128" s="9" t="s">
        <v>93</v>
      </c>
      <c r="C128" s="42">
        <v>175</v>
      </c>
      <c r="D128" s="42">
        <v>100</v>
      </c>
      <c r="E128" s="78">
        <f t="shared" si="25"/>
        <v>275</v>
      </c>
      <c r="F128" s="42">
        <v>25</v>
      </c>
      <c r="G128" s="42">
        <v>0</v>
      </c>
      <c r="H128" s="78">
        <f t="shared" si="26"/>
        <v>25</v>
      </c>
      <c r="I128" s="42">
        <v>9</v>
      </c>
      <c r="J128" s="42">
        <v>0</v>
      </c>
      <c r="K128" s="78">
        <f t="shared" si="27"/>
        <v>9</v>
      </c>
      <c r="L128" s="42">
        <v>25</v>
      </c>
      <c r="M128" s="50">
        <v>5</v>
      </c>
      <c r="N128" s="82">
        <f t="shared" si="28"/>
        <v>30</v>
      </c>
      <c r="O128" s="42">
        <f t="shared" si="29"/>
        <v>234</v>
      </c>
      <c r="P128" s="42">
        <f t="shared" si="30"/>
        <v>105</v>
      </c>
      <c r="Q128" s="78">
        <f t="shared" ref="Q128:Q135" si="46">+O128+P128</f>
        <v>339</v>
      </c>
    </row>
    <row r="129" spans="1:17" ht="20.100000000000001" customHeight="1" x14ac:dyDescent="0.25">
      <c r="A129" s="8">
        <v>28</v>
      </c>
      <c r="B129" s="9" t="s">
        <v>94</v>
      </c>
      <c r="C129" s="42">
        <v>400</v>
      </c>
      <c r="D129" s="42">
        <v>80</v>
      </c>
      <c r="E129" s="78">
        <f t="shared" si="25"/>
        <v>480</v>
      </c>
      <c r="F129" s="42">
        <v>100</v>
      </c>
      <c r="G129" s="42">
        <v>0</v>
      </c>
      <c r="H129" s="78">
        <f t="shared" si="26"/>
        <v>100</v>
      </c>
      <c r="I129" s="42">
        <v>20</v>
      </c>
      <c r="J129" s="42">
        <v>0</v>
      </c>
      <c r="K129" s="78">
        <f t="shared" si="27"/>
        <v>20</v>
      </c>
      <c r="L129" s="42">
        <v>30</v>
      </c>
      <c r="M129" s="50">
        <v>1</v>
      </c>
      <c r="N129" s="82">
        <f t="shared" si="28"/>
        <v>31</v>
      </c>
      <c r="O129" s="42">
        <f t="shared" si="29"/>
        <v>550</v>
      </c>
      <c r="P129" s="42">
        <f t="shared" si="30"/>
        <v>81</v>
      </c>
      <c r="Q129" s="78">
        <f t="shared" si="46"/>
        <v>631</v>
      </c>
    </row>
    <row r="130" spans="1:17" ht="20.100000000000001" customHeight="1" x14ac:dyDescent="0.25">
      <c r="A130" s="27">
        <v>29</v>
      </c>
      <c r="B130" s="21" t="s">
        <v>95</v>
      </c>
      <c r="C130" s="42">
        <v>38</v>
      </c>
      <c r="D130" s="42">
        <v>12</v>
      </c>
      <c r="E130" s="78">
        <f t="shared" si="25"/>
        <v>50</v>
      </c>
      <c r="F130" s="42">
        <v>134</v>
      </c>
      <c r="G130" s="42">
        <v>163</v>
      </c>
      <c r="H130" s="78">
        <f t="shared" si="26"/>
        <v>297</v>
      </c>
      <c r="I130" s="42">
        <v>5</v>
      </c>
      <c r="J130" s="42">
        <v>0</v>
      </c>
      <c r="K130" s="78">
        <f t="shared" si="27"/>
        <v>5</v>
      </c>
      <c r="L130" s="42">
        <v>10</v>
      </c>
      <c r="M130" s="50">
        <v>0</v>
      </c>
      <c r="N130" s="82">
        <f t="shared" si="28"/>
        <v>10</v>
      </c>
      <c r="O130" s="42">
        <f t="shared" si="29"/>
        <v>187</v>
      </c>
      <c r="P130" s="42">
        <f t="shared" si="30"/>
        <v>175</v>
      </c>
      <c r="Q130" s="78">
        <f t="shared" si="46"/>
        <v>362</v>
      </c>
    </row>
    <row r="131" spans="1:17" ht="20.100000000000001" customHeight="1" x14ac:dyDescent="0.25">
      <c r="A131" s="8">
        <v>30</v>
      </c>
      <c r="B131" s="9" t="s">
        <v>96</v>
      </c>
      <c r="C131" s="42">
        <v>190</v>
      </c>
      <c r="D131" s="42">
        <v>30</v>
      </c>
      <c r="E131" s="78">
        <f t="shared" si="25"/>
        <v>220</v>
      </c>
      <c r="F131" s="42">
        <v>0</v>
      </c>
      <c r="G131" s="42">
        <v>0</v>
      </c>
      <c r="H131" s="78">
        <f t="shared" si="26"/>
        <v>0</v>
      </c>
      <c r="I131" s="42">
        <v>5</v>
      </c>
      <c r="J131" s="42">
        <v>0</v>
      </c>
      <c r="K131" s="78">
        <f t="shared" si="27"/>
        <v>5</v>
      </c>
      <c r="L131" s="42">
        <v>30</v>
      </c>
      <c r="M131" s="50">
        <v>0</v>
      </c>
      <c r="N131" s="82">
        <f t="shared" si="28"/>
        <v>30</v>
      </c>
      <c r="O131" s="42">
        <f t="shared" si="29"/>
        <v>225</v>
      </c>
      <c r="P131" s="42">
        <f t="shared" si="30"/>
        <v>30</v>
      </c>
      <c r="Q131" s="78">
        <f t="shared" si="46"/>
        <v>255</v>
      </c>
    </row>
    <row r="132" spans="1:17" ht="20.100000000000001" customHeight="1" x14ac:dyDescent="0.25">
      <c r="A132" s="8">
        <v>31</v>
      </c>
      <c r="B132" s="9" t="s">
        <v>97</v>
      </c>
      <c r="C132" s="42">
        <v>130</v>
      </c>
      <c r="D132" s="42">
        <v>20</v>
      </c>
      <c r="E132" s="78">
        <f t="shared" si="25"/>
        <v>150</v>
      </c>
      <c r="F132" s="42">
        <v>0</v>
      </c>
      <c r="G132" s="42">
        <v>0</v>
      </c>
      <c r="H132" s="78">
        <f t="shared" si="26"/>
        <v>0</v>
      </c>
      <c r="I132" s="42">
        <v>10</v>
      </c>
      <c r="J132" s="42">
        <v>0</v>
      </c>
      <c r="K132" s="78">
        <f t="shared" si="27"/>
        <v>10</v>
      </c>
      <c r="L132" s="42">
        <v>15</v>
      </c>
      <c r="M132" s="50">
        <v>0</v>
      </c>
      <c r="N132" s="82">
        <f t="shared" si="28"/>
        <v>15</v>
      </c>
      <c r="O132" s="42">
        <f t="shared" si="29"/>
        <v>155</v>
      </c>
      <c r="P132" s="42">
        <f t="shared" si="30"/>
        <v>20</v>
      </c>
      <c r="Q132" s="78">
        <f t="shared" si="46"/>
        <v>175</v>
      </c>
    </row>
    <row r="133" spans="1:17" ht="20.100000000000001" customHeight="1" x14ac:dyDescent="0.25">
      <c r="A133" s="8">
        <v>32</v>
      </c>
      <c r="B133" s="9" t="s">
        <v>98</v>
      </c>
      <c r="C133" s="42">
        <v>232</v>
      </c>
      <c r="D133" s="42">
        <v>95</v>
      </c>
      <c r="E133" s="78">
        <f t="shared" si="25"/>
        <v>327</v>
      </c>
      <c r="F133" s="42">
        <v>0</v>
      </c>
      <c r="G133" s="42">
        <v>0</v>
      </c>
      <c r="H133" s="78">
        <f t="shared" si="26"/>
        <v>0</v>
      </c>
      <c r="I133" s="42">
        <v>5</v>
      </c>
      <c r="J133" s="42">
        <v>4</v>
      </c>
      <c r="K133" s="78">
        <f t="shared" si="27"/>
        <v>9</v>
      </c>
      <c r="L133" s="42">
        <v>25</v>
      </c>
      <c r="M133" s="50">
        <v>4</v>
      </c>
      <c r="N133" s="82">
        <f t="shared" si="28"/>
        <v>29</v>
      </c>
      <c r="O133" s="42">
        <f t="shared" si="29"/>
        <v>262</v>
      </c>
      <c r="P133" s="42">
        <f t="shared" si="30"/>
        <v>103</v>
      </c>
      <c r="Q133" s="78">
        <f t="shared" si="46"/>
        <v>365</v>
      </c>
    </row>
    <row r="134" spans="1:17" ht="20.100000000000001" customHeight="1" x14ac:dyDescent="0.25">
      <c r="A134" s="8">
        <v>33</v>
      </c>
      <c r="B134" s="9" t="s">
        <v>99</v>
      </c>
      <c r="C134" s="42">
        <v>210</v>
      </c>
      <c r="D134" s="42">
        <v>200</v>
      </c>
      <c r="E134" s="78">
        <f t="shared" si="25"/>
        <v>410</v>
      </c>
      <c r="F134" s="42">
        <v>0</v>
      </c>
      <c r="G134" s="42">
        <v>0</v>
      </c>
      <c r="H134" s="78">
        <f t="shared" si="26"/>
        <v>0</v>
      </c>
      <c r="I134" s="42">
        <v>0</v>
      </c>
      <c r="J134" s="42">
        <v>0</v>
      </c>
      <c r="K134" s="78">
        <f t="shared" si="27"/>
        <v>0</v>
      </c>
      <c r="L134" s="42">
        <v>0</v>
      </c>
      <c r="M134" s="50">
        <v>0</v>
      </c>
      <c r="N134" s="82">
        <f t="shared" si="28"/>
        <v>0</v>
      </c>
      <c r="O134" s="42">
        <f t="shared" si="29"/>
        <v>210</v>
      </c>
      <c r="P134" s="42">
        <f t="shared" si="30"/>
        <v>200</v>
      </c>
      <c r="Q134" s="78">
        <f t="shared" si="46"/>
        <v>410</v>
      </c>
    </row>
    <row r="135" spans="1:17" ht="20.100000000000001" customHeight="1" x14ac:dyDescent="0.25">
      <c r="A135" s="8">
        <v>34</v>
      </c>
      <c r="B135" s="9" t="s">
        <v>100</v>
      </c>
      <c r="C135" s="42">
        <v>95</v>
      </c>
      <c r="D135" s="42">
        <v>4</v>
      </c>
      <c r="E135" s="78">
        <f t="shared" si="25"/>
        <v>99</v>
      </c>
      <c r="F135" s="42">
        <v>0</v>
      </c>
      <c r="G135" s="42">
        <v>0</v>
      </c>
      <c r="H135" s="78">
        <f t="shared" si="26"/>
        <v>0</v>
      </c>
      <c r="I135" s="42">
        <v>2</v>
      </c>
      <c r="J135" s="42">
        <v>0</v>
      </c>
      <c r="K135" s="78">
        <f t="shared" si="27"/>
        <v>2</v>
      </c>
      <c r="L135" s="42">
        <v>0</v>
      </c>
      <c r="M135" s="50">
        <v>0</v>
      </c>
      <c r="N135" s="82">
        <f t="shared" si="28"/>
        <v>0</v>
      </c>
      <c r="O135" s="42">
        <f t="shared" si="29"/>
        <v>97</v>
      </c>
      <c r="P135" s="42">
        <f t="shared" si="30"/>
        <v>4</v>
      </c>
      <c r="Q135" s="78">
        <f t="shared" si="46"/>
        <v>101</v>
      </c>
    </row>
    <row r="136" spans="1:17" s="17" customFormat="1" ht="20.100000000000001" customHeight="1" x14ac:dyDescent="0.25">
      <c r="A136" s="14"/>
      <c r="B136" s="15" t="s">
        <v>99</v>
      </c>
      <c r="C136" s="16">
        <f t="shared" ref="C136:Q136" si="47">+C134+C135</f>
        <v>305</v>
      </c>
      <c r="D136" s="16">
        <f t="shared" si="47"/>
        <v>204</v>
      </c>
      <c r="E136" s="79">
        <f t="shared" si="47"/>
        <v>509</v>
      </c>
      <c r="F136" s="16">
        <f t="shared" si="47"/>
        <v>0</v>
      </c>
      <c r="G136" s="16">
        <f t="shared" si="47"/>
        <v>0</v>
      </c>
      <c r="H136" s="79">
        <f t="shared" si="47"/>
        <v>0</v>
      </c>
      <c r="I136" s="16">
        <f t="shared" si="47"/>
        <v>2</v>
      </c>
      <c r="J136" s="16">
        <f t="shared" si="47"/>
        <v>0</v>
      </c>
      <c r="K136" s="79">
        <f t="shared" si="47"/>
        <v>2</v>
      </c>
      <c r="L136" s="16">
        <f t="shared" si="47"/>
        <v>0</v>
      </c>
      <c r="M136" s="16">
        <f t="shared" si="47"/>
        <v>0</v>
      </c>
      <c r="N136" s="79">
        <f t="shared" si="47"/>
        <v>0</v>
      </c>
      <c r="O136" s="16">
        <f t="shared" si="47"/>
        <v>307</v>
      </c>
      <c r="P136" s="16">
        <f t="shared" si="47"/>
        <v>204</v>
      </c>
      <c r="Q136" s="79">
        <f t="shared" si="47"/>
        <v>511</v>
      </c>
    </row>
    <row r="137" spans="1:17" s="25" customFormat="1" ht="20.100000000000001" customHeight="1" x14ac:dyDescent="0.25">
      <c r="A137" s="23"/>
      <c r="B137" s="28" t="s">
        <v>101</v>
      </c>
      <c r="C137" s="24">
        <f t="shared" ref="C137:Q137" si="48">+C136+C133+C132+C131+C130+C129+C128+C127+C124+C121+C120+C119+C116+C115+C112+C109+C106+C103+C100+C97+C96+C95+C92</f>
        <v>9348</v>
      </c>
      <c r="D137" s="24">
        <f t="shared" si="48"/>
        <v>2140</v>
      </c>
      <c r="E137" s="24">
        <f t="shared" si="48"/>
        <v>11488</v>
      </c>
      <c r="F137" s="24">
        <f t="shared" si="48"/>
        <v>1872</v>
      </c>
      <c r="G137" s="24">
        <f t="shared" si="48"/>
        <v>505</v>
      </c>
      <c r="H137" s="24">
        <f t="shared" si="48"/>
        <v>2377</v>
      </c>
      <c r="I137" s="24">
        <f t="shared" si="48"/>
        <v>632</v>
      </c>
      <c r="J137" s="24">
        <f t="shared" si="48"/>
        <v>22</v>
      </c>
      <c r="K137" s="24">
        <f t="shared" si="48"/>
        <v>654</v>
      </c>
      <c r="L137" s="24">
        <f t="shared" si="48"/>
        <v>1199</v>
      </c>
      <c r="M137" s="24">
        <f t="shared" si="48"/>
        <v>35</v>
      </c>
      <c r="N137" s="24">
        <f t="shared" si="48"/>
        <v>1234</v>
      </c>
      <c r="O137" s="24">
        <f t="shared" si="48"/>
        <v>13051</v>
      </c>
      <c r="P137" s="24">
        <f t="shared" si="48"/>
        <v>2702</v>
      </c>
      <c r="Q137" s="24">
        <f t="shared" si="48"/>
        <v>15753</v>
      </c>
    </row>
    <row r="138" spans="1:17" ht="20.100000000000001" customHeight="1" x14ac:dyDescent="0.3">
      <c r="A138" s="8">
        <v>1</v>
      </c>
      <c r="B138" s="9" t="s">
        <v>102</v>
      </c>
      <c r="C138" s="54">
        <v>750</v>
      </c>
      <c r="D138" s="54">
        <v>80</v>
      </c>
      <c r="E138" s="78">
        <f t="shared" ref="E138:E200" si="49">+C138+D138</f>
        <v>830</v>
      </c>
      <c r="F138" s="55">
        <f>20+10</f>
        <v>30</v>
      </c>
      <c r="G138" s="54">
        <v>10</v>
      </c>
      <c r="H138" s="78">
        <f t="shared" ref="H138:H200" si="50">+F138+G138</f>
        <v>40</v>
      </c>
      <c r="I138" s="54">
        <v>35</v>
      </c>
      <c r="J138" s="54">
        <v>0</v>
      </c>
      <c r="K138" s="78">
        <f t="shared" ref="K138:K200" si="51">+I138+J138</f>
        <v>35</v>
      </c>
      <c r="L138" s="54">
        <v>110</v>
      </c>
      <c r="M138" s="56">
        <f>20-7</f>
        <v>13</v>
      </c>
      <c r="N138" s="82">
        <f t="shared" ref="N138:N200" si="52">+L138+M138</f>
        <v>123</v>
      </c>
      <c r="O138" s="42">
        <f t="shared" ref="O138:O200" si="53">+C138+F138+I138+L138</f>
        <v>925</v>
      </c>
      <c r="P138" s="42">
        <f t="shared" ref="P138:P200" si="54">+D138+G138+J138+M138</f>
        <v>103</v>
      </c>
      <c r="Q138" s="78">
        <f>+O138+P138</f>
        <v>1028</v>
      </c>
    </row>
    <row r="139" spans="1:17" ht="20.100000000000001" customHeight="1" x14ac:dyDescent="0.3">
      <c r="A139" s="8">
        <v>2</v>
      </c>
      <c r="B139" s="9" t="s">
        <v>103</v>
      </c>
      <c r="C139" s="54">
        <v>752</v>
      </c>
      <c r="D139" s="54">
        <v>42</v>
      </c>
      <c r="E139" s="78">
        <f t="shared" si="49"/>
        <v>794</v>
      </c>
      <c r="F139" s="54">
        <v>5</v>
      </c>
      <c r="G139" s="54">
        <v>0</v>
      </c>
      <c r="H139" s="78">
        <f t="shared" si="50"/>
        <v>5</v>
      </c>
      <c r="I139" s="54">
        <v>2</v>
      </c>
      <c r="J139" s="54">
        <v>0</v>
      </c>
      <c r="K139" s="78">
        <f t="shared" si="51"/>
        <v>2</v>
      </c>
      <c r="L139" s="54">
        <v>15</v>
      </c>
      <c r="M139" s="57">
        <v>3</v>
      </c>
      <c r="N139" s="82">
        <f t="shared" si="52"/>
        <v>18</v>
      </c>
      <c r="O139" s="42">
        <f t="shared" si="53"/>
        <v>774</v>
      </c>
      <c r="P139" s="42">
        <f t="shared" si="54"/>
        <v>45</v>
      </c>
      <c r="Q139" s="78">
        <f>+O139+P139</f>
        <v>819</v>
      </c>
    </row>
    <row r="140" spans="1:17" ht="20.100000000000001" customHeight="1" x14ac:dyDescent="0.3">
      <c r="A140" s="8">
        <v>3</v>
      </c>
      <c r="B140" s="9" t="s">
        <v>104</v>
      </c>
      <c r="C140" s="54">
        <v>300</v>
      </c>
      <c r="D140" s="54">
        <v>20</v>
      </c>
      <c r="E140" s="78">
        <f t="shared" si="49"/>
        <v>320</v>
      </c>
      <c r="F140" s="54">
        <v>0</v>
      </c>
      <c r="G140" s="54">
        <v>0</v>
      </c>
      <c r="H140" s="78">
        <f t="shared" si="50"/>
        <v>0</v>
      </c>
      <c r="I140" s="54">
        <v>0</v>
      </c>
      <c r="J140" s="54">
        <v>0</v>
      </c>
      <c r="K140" s="78">
        <f t="shared" si="51"/>
        <v>0</v>
      </c>
      <c r="L140" s="54">
        <v>10</v>
      </c>
      <c r="M140" s="57">
        <v>3</v>
      </c>
      <c r="N140" s="82">
        <f t="shared" si="52"/>
        <v>13</v>
      </c>
      <c r="O140" s="42">
        <f t="shared" si="53"/>
        <v>310</v>
      </c>
      <c r="P140" s="42">
        <f t="shared" si="54"/>
        <v>23</v>
      </c>
      <c r="Q140" s="78">
        <f>+O140+P140</f>
        <v>333</v>
      </c>
    </row>
    <row r="141" spans="1:17" s="17" customFormat="1" ht="20.100000000000001" customHeight="1" x14ac:dyDescent="0.25">
      <c r="A141" s="14"/>
      <c r="B141" s="15" t="s">
        <v>103</v>
      </c>
      <c r="C141" s="18">
        <f t="shared" ref="C141:Q141" si="55">+C139+C140</f>
        <v>1052</v>
      </c>
      <c r="D141" s="18">
        <f t="shared" si="55"/>
        <v>62</v>
      </c>
      <c r="E141" s="79">
        <f t="shared" si="55"/>
        <v>1114</v>
      </c>
      <c r="F141" s="18">
        <f t="shared" si="55"/>
        <v>5</v>
      </c>
      <c r="G141" s="18">
        <f t="shared" si="55"/>
        <v>0</v>
      </c>
      <c r="H141" s="79">
        <f t="shared" si="55"/>
        <v>5</v>
      </c>
      <c r="I141" s="18">
        <f t="shared" si="55"/>
        <v>2</v>
      </c>
      <c r="J141" s="18">
        <f t="shared" si="55"/>
        <v>0</v>
      </c>
      <c r="K141" s="79">
        <f t="shared" si="55"/>
        <v>2</v>
      </c>
      <c r="L141" s="18">
        <f t="shared" si="55"/>
        <v>25</v>
      </c>
      <c r="M141" s="18">
        <f t="shared" si="55"/>
        <v>6</v>
      </c>
      <c r="N141" s="79">
        <f t="shared" si="55"/>
        <v>31</v>
      </c>
      <c r="O141" s="18">
        <f t="shared" si="55"/>
        <v>1084</v>
      </c>
      <c r="P141" s="18">
        <f t="shared" si="55"/>
        <v>68</v>
      </c>
      <c r="Q141" s="79">
        <f t="shared" si="55"/>
        <v>1152</v>
      </c>
    </row>
    <row r="142" spans="1:17" ht="20.100000000000001" customHeight="1" x14ac:dyDescent="0.3">
      <c r="A142" s="8">
        <v>4</v>
      </c>
      <c r="B142" s="9" t="s">
        <v>105</v>
      </c>
      <c r="C142" s="54">
        <v>400</v>
      </c>
      <c r="D142" s="55">
        <f>25+10</f>
        <v>35</v>
      </c>
      <c r="E142" s="78">
        <f t="shared" si="49"/>
        <v>435</v>
      </c>
      <c r="F142" s="54">
        <v>5</v>
      </c>
      <c r="G142" s="54">
        <v>5</v>
      </c>
      <c r="H142" s="78">
        <f t="shared" si="50"/>
        <v>10</v>
      </c>
      <c r="I142" s="54">
        <v>26</v>
      </c>
      <c r="J142" s="54">
        <v>0</v>
      </c>
      <c r="K142" s="78">
        <f t="shared" si="51"/>
        <v>26</v>
      </c>
      <c r="L142" s="55">
        <f>40+10</f>
        <v>50</v>
      </c>
      <c r="M142" s="58">
        <f>5+14</f>
        <v>19</v>
      </c>
      <c r="N142" s="82">
        <f t="shared" si="52"/>
        <v>69</v>
      </c>
      <c r="O142" s="42">
        <f t="shared" si="53"/>
        <v>481</v>
      </c>
      <c r="P142" s="42">
        <f t="shared" si="54"/>
        <v>59</v>
      </c>
      <c r="Q142" s="78">
        <f>+O142+P142</f>
        <v>540</v>
      </c>
    </row>
    <row r="143" spans="1:17" ht="20.100000000000001" customHeight="1" x14ac:dyDescent="0.3">
      <c r="A143" s="8">
        <v>5</v>
      </c>
      <c r="B143" s="9" t="s">
        <v>106</v>
      </c>
      <c r="C143" s="54">
        <v>150</v>
      </c>
      <c r="D143" s="54">
        <v>10</v>
      </c>
      <c r="E143" s="78">
        <f t="shared" si="49"/>
        <v>160</v>
      </c>
      <c r="F143" s="54">
        <v>15</v>
      </c>
      <c r="G143" s="54">
        <v>2</v>
      </c>
      <c r="H143" s="78">
        <f t="shared" si="50"/>
        <v>17</v>
      </c>
      <c r="I143" s="54">
        <v>83</v>
      </c>
      <c r="J143" s="54">
        <v>0</v>
      </c>
      <c r="K143" s="78">
        <f t="shared" si="51"/>
        <v>83</v>
      </c>
      <c r="L143" s="55">
        <v>40</v>
      </c>
      <c r="M143" s="57">
        <v>0</v>
      </c>
      <c r="N143" s="82">
        <f t="shared" si="52"/>
        <v>40</v>
      </c>
      <c r="O143" s="42">
        <f t="shared" si="53"/>
        <v>288</v>
      </c>
      <c r="P143" s="42">
        <f t="shared" si="54"/>
        <v>12</v>
      </c>
      <c r="Q143" s="78">
        <f>+O143+P143</f>
        <v>300</v>
      </c>
    </row>
    <row r="144" spans="1:17" s="17" customFormat="1" ht="20.100000000000001" customHeight="1" x14ac:dyDescent="0.25">
      <c r="A144" s="14"/>
      <c r="B144" s="15" t="s">
        <v>105</v>
      </c>
      <c r="C144" s="18">
        <f t="shared" ref="C144:Q144" si="56">+C142+C143</f>
        <v>550</v>
      </c>
      <c r="D144" s="18">
        <f t="shared" si="56"/>
        <v>45</v>
      </c>
      <c r="E144" s="79">
        <f t="shared" si="56"/>
        <v>595</v>
      </c>
      <c r="F144" s="18">
        <f t="shared" si="56"/>
        <v>20</v>
      </c>
      <c r="G144" s="18">
        <f t="shared" si="56"/>
        <v>7</v>
      </c>
      <c r="H144" s="79">
        <f t="shared" si="56"/>
        <v>27</v>
      </c>
      <c r="I144" s="18">
        <f t="shared" si="56"/>
        <v>109</v>
      </c>
      <c r="J144" s="18">
        <f t="shared" si="56"/>
        <v>0</v>
      </c>
      <c r="K144" s="79">
        <f t="shared" si="56"/>
        <v>109</v>
      </c>
      <c r="L144" s="18">
        <f t="shared" si="56"/>
        <v>90</v>
      </c>
      <c r="M144" s="18">
        <f t="shared" si="56"/>
        <v>19</v>
      </c>
      <c r="N144" s="79">
        <f t="shared" si="56"/>
        <v>109</v>
      </c>
      <c r="O144" s="18">
        <f t="shared" si="56"/>
        <v>769</v>
      </c>
      <c r="P144" s="18">
        <f t="shared" si="56"/>
        <v>71</v>
      </c>
      <c r="Q144" s="79">
        <f t="shared" si="56"/>
        <v>840</v>
      </c>
    </row>
    <row r="145" spans="1:17" ht="20.100000000000001" customHeight="1" x14ac:dyDescent="0.3">
      <c r="A145" s="8">
        <v>6</v>
      </c>
      <c r="B145" s="9" t="s">
        <v>107</v>
      </c>
      <c r="C145" s="54">
        <v>890</v>
      </c>
      <c r="D145" s="55">
        <f>72+20</f>
        <v>92</v>
      </c>
      <c r="E145" s="78">
        <f t="shared" si="49"/>
        <v>982</v>
      </c>
      <c r="F145" s="54">
        <v>0</v>
      </c>
      <c r="G145" s="54">
        <v>0</v>
      </c>
      <c r="H145" s="78">
        <f t="shared" si="50"/>
        <v>0</v>
      </c>
      <c r="I145" s="55">
        <f>50+10</f>
        <v>60</v>
      </c>
      <c r="J145" s="54">
        <v>0</v>
      </c>
      <c r="K145" s="78">
        <f t="shared" si="51"/>
        <v>60</v>
      </c>
      <c r="L145" s="55">
        <v>100</v>
      </c>
      <c r="M145" s="57">
        <v>10</v>
      </c>
      <c r="N145" s="82">
        <f t="shared" si="52"/>
        <v>110</v>
      </c>
      <c r="O145" s="42">
        <f t="shared" si="53"/>
        <v>1050</v>
      </c>
      <c r="P145" s="42">
        <f t="shared" si="54"/>
        <v>102</v>
      </c>
      <c r="Q145" s="78">
        <f>+O145+P145</f>
        <v>1152</v>
      </c>
    </row>
    <row r="146" spans="1:17" ht="20.100000000000001" customHeight="1" x14ac:dyDescent="0.3">
      <c r="A146" s="8">
        <v>7</v>
      </c>
      <c r="B146" s="9" t="s">
        <v>108</v>
      </c>
      <c r="C146" s="54">
        <v>80</v>
      </c>
      <c r="D146" s="54">
        <v>4</v>
      </c>
      <c r="E146" s="78">
        <f t="shared" si="49"/>
        <v>84</v>
      </c>
      <c r="F146" s="54">
        <v>0</v>
      </c>
      <c r="G146" s="54">
        <v>0</v>
      </c>
      <c r="H146" s="78">
        <f t="shared" si="50"/>
        <v>0</v>
      </c>
      <c r="I146" s="54">
        <v>10</v>
      </c>
      <c r="J146" s="54">
        <v>0</v>
      </c>
      <c r="K146" s="78">
        <f t="shared" si="51"/>
        <v>10</v>
      </c>
      <c r="L146" s="54">
        <v>12</v>
      </c>
      <c r="M146" s="57">
        <v>0</v>
      </c>
      <c r="N146" s="82">
        <f t="shared" si="52"/>
        <v>12</v>
      </c>
      <c r="O146" s="42">
        <f t="shared" si="53"/>
        <v>102</v>
      </c>
      <c r="P146" s="42">
        <f t="shared" si="54"/>
        <v>4</v>
      </c>
      <c r="Q146" s="78">
        <f>+O146+P146</f>
        <v>106</v>
      </c>
    </row>
    <row r="147" spans="1:17" ht="20.100000000000001" customHeight="1" x14ac:dyDescent="0.3">
      <c r="A147" s="8">
        <v>8</v>
      </c>
      <c r="B147" s="9" t="s">
        <v>109</v>
      </c>
      <c r="C147" s="54">
        <v>70</v>
      </c>
      <c r="D147" s="54">
        <v>5</v>
      </c>
      <c r="E147" s="78">
        <f t="shared" si="49"/>
        <v>75</v>
      </c>
      <c r="F147" s="54">
        <v>0</v>
      </c>
      <c r="G147" s="54">
        <v>0</v>
      </c>
      <c r="H147" s="78">
        <f t="shared" si="50"/>
        <v>0</v>
      </c>
      <c r="I147" s="54">
        <v>30</v>
      </c>
      <c r="J147" s="54">
        <v>0</v>
      </c>
      <c r="K147" s="78">
        <f t="shared" si="51"/>
        <v>30</v>
      </c>
      <c r="L147" s="54">
        <v>21</v>
      </c>
      <c r="M147" s="57">
        <v>0</v>
      </c>
      <c r="N147" s="82">
        <f t="shared" si="52"/>
        <v>21</v>
      </c>
      <c r="O147" s="42">
        <f t="shared" si="53"/>
        <v>121</v>
      </c>
      <c r="P147" s="42">
        <f t="shared" si="54"/>
        <v>5</v>
      </c>
      <c r="Q147" s="78">
        <f>+O147+P147</f>
        <v>126</v>
      </c>
    </row>
    <row r="148" spans="1:17" s="17" customFormat="1" ht="20.100000000000001" customHeight="1" x14ac:dyDescent="0.25">
      <c r="A148" s="14"/>
      <c r="B148" s="15" t="s">
        <v>107</v>
      </c>
      <c r="C148" s="18">
        <f t="shared" ref="C148:Q148" si="57">+C145+C146+C147</f>
        <v>1040</v>
      </c>
      <c r="D148" s="18">
        <f t="shared" si="57"/>
        <v>101</v>
      </c>
      <c r="E148" s="79">
        <f t="shared" si="57"/>
        <v>1141</v>
      </c>
      <c r="F148" s="18">
        <f t="shared" si="57"/>
        <v>0</v>
      </c>
      <c r="G148" s="18">
        <f t="shared" si="57"/>
        <v>0</v>
      </c>
      <c r="H148" s="79">
        <f t="shared" si="57"/>
        <v>0</v>
      </c>
      <c r="I148" s="18">
        <f t="shared" si="57"/>
        <v>100</v>
      </c>
      <c r="J148" s="18">
        <f t="shared" si="57"/>
        <v>0</v>
      </c>
      <c r="K148" s="79">
        <f t="shared" si="57"/>
        <v>100</v>
      </c>
      <c r="L148" s="18">
        <f t="shared" si="57"/>
        <v>133</v>
      </c>
      <c r="M148" s="18">
        <f t="shared" si="57"/>
        <v>10</v>
      </c>
      <c r="N148" s="79">
        <f t="shared" si="57"/>
        <v>143</v>
      </c>
      <c r="O148" s="18">
        <f t="shared" si="57"/>
        <v>1273</v>
      </c>
      <c r="P148" s="18">
        <f t="shared" si="57"/>
        <v>111</v>
      </c>
      <c r="Q148" s="79">
        <f t="shared" si="57"/>
        <v>1384</v>
      </c>
    </row>
    <row r="149" spans="1:17" ht="20.100000000000001" customHeight="1" x14ac:dyDescent="0.3">
      <c r="A149" s="8">
        <v>9</v>
      </c>
      <c r="B149" s="9" t="s">
        <v>110</v>
      </c>
      <c r="C149" s="55">
        <v>3488</v>
      </c>
      <c r="D149" s="59">
        <f>450</f>
        <v>450</v>
      </c>
      <c r="E149" s="78">
        <f t="shared" si="49"/>
        <v>3938</v>
      </c>
      <c r="F149" s="60">
        <f>70-12</f>
        <v>58</v>
      </c>
      <c r="G149" s="54">
        <v>15</v>
      </c>
      <c r="H149" s="78">
        <f t="shared" si="50"/>
        <v>73</v>
      </c>
      <c r="I149" s="54">
        <v>55</v>
      </c>
      <c r="J149" s="54">
        <v>1</v>
      </c>
      <c r="K149" s="78">
        <f t="shared" si="51"/>
        <v>56</v>
      </c>
      <c r="L149" s="59">
        <v>331</v>
      </c>
      <c r="M149" s="56">
        <f>50-17</f>
        <v>33</v>
      </c>
      <c r="N149" s="82">
        <f t="shared" si="52"/>
        <v>364</v>
      </c>
      <c r="O149" s="42">
        <f t="shared" si="53"/>
        <v>3932</v>
      </c>
      <c r="P149" s="42">
        <f t="shared" si="54"/>
        <v>499</v>
      </c>
      <c r="Q149" s="78">
        <f t="shared" ref="Q149:Q157" si="58">+O149+P149</f>
        <v>4431</v>
      </c>
    </row>
    <row r="150" spans="1:17" ht="20.100000000000001" customHeight="1" x14ac:dyDescent="0.3">
      <c r="A150" s="8">
        <v>10</v>
      </c>
      <c r="B150" s="9" t="s">
        <v>111</v>
      </c>
      <c r="C150" s="54">
        <v>30</v>
      </c>
      <c r="D150" s="54">
        <v>5</v>
      </c>
      <c r="E150" s="78">
        <f t="shared" si="49"/>
        <v>35</v>
      </c>
      <c r="F150" s="54">
        <v>0</v>
      </c>
      <c r="G150" s="54">
        <v>0</v>
      </c>
      <c r="H150" s="78">
        <f t="shared" si="50"/>
        <v>0</v>
      </c>
      <c r="I150" s="54">
        <v>0</v>
      </c>
      <c r="J150" s="54">
        <v>0</v>
      </c>
      <c r="K150" s="78">
        <f t="shared" si="51"/>
        <v>0</v>
      </c>
      <c r="L150" s="54">
        <v>4</v>
      </c>
      <c r="M150" s="57">
        <v>0</v>
      </c>
      <c r="N150" s="82">
        <f t="shared" si="52"/>
        <v>4</v>
      </c>
      <c r="O150" s="42">
        <f t="shared" si="53"/>
        <v>34</v>
      </c>
      <c r="P150" s="42">
        <f t="shared" si="54"/>
        <v>5</v>
      </c>
      <c r="Q150" s="78">
        <f t="shared" si="58"/>
        <v>39</v>
      </c>
    </row>
    <row r="151" spans="1:17" ht="20.100000000000001" customHeight="1" x14ac:dyDescent="0.3">
      <c r="A151" s="8">
        <v>11</v>
      </c>
      <c r="B151" s="9" t="s">
        <v>112</v>
      </c>
      <c r="C151" s="60">
        <v>0</v>
      </c>
      <c r="D151" s="54">
        <v>0</v>
      </c>
      <c r="E151" s="78">
        <f t="shared" si="49"/>
        <v>0</v>
      </c>
      <c r="F151" s="54">
        <v>0</v>
      </c>
      <c r="G151" s="54">
        <v>0</v>
      </c>
      <c r="H151" s="78">
        <f t="shared" si="50"/>
        <v>0</v>
      </c>
      <c r="I151" s="54">
        <v>0</v>
      </c>
      <c r="J151" s="54">
        <v>0</v>
      </c>
      <c r="K151" s="78">
        <f t="shared" si="51"/>
        <v>0</v>
      </c>
      <c r="L151" s="60">
        <v>0</v>
      </c>
      <c r="M151" s="57">
        <v>0</v>
      </c>
      <c r="N151" s="82">
        <f t="shared" si="52"/>
        <v>0</v>
      </c>
      <c r="O151" s="42">
        <f t="shared" si="53"/>
        <v>0</v>
      </c>
      <c r="P151" s="42">
        <f t="shared" si="54"/>
        <v>0</v>
      </c>
      <c r="Q151" s="78">
        <f t="shared" si="58"/>
        <v>0</v>
      </c>
    </row>
    <row r="152" spans="1:17" ht="20.100000000000001" customHeight="1" x14ac:dyDescent="0.3">
      <c r="A152" s="8">
        <v>12</v>
      </c>
      <c r="B152" s="9" t="s">
        <v>113</v>
      </c>
      <c r="C152" s="54">
        <v>25</v>
      </c>
      <c r="D152" s="54">
        <v>4</v>
      </c>
      <c r="E152" s="78">
        <f t="shared" si="49"/>
        <v>29</v>
      </c>
      <c r="F152" s="54">
        <v>0</v>
      </c>
      <c r="G152" s="54">
        <v>0</v>
      </c>
      <c r="H152" s="78">
        <f t="shared" si="50"/>
        <v>0</v>
      </c>
      <c r="I152" s="54">
        <v>0</v>
      </c>
      <c r="J152" s="54">
        <v>0</v>
      </c>
      <c r="K152" s="78">
        <f t="shared" si="51"/>
        <v>0</v>
      </c>
      <c r="L152" s="54">
        <v>4</v>
      </c>
      <c r="M152" s="57">
        <v>0</v>
      </c>
      <c r="N152" s="82">
        <f t="shared" si="52"/>
        <v>4</v>
      </c>
      <c r="O152" s="42">
        <f t="shared" si="53"/>
        <v>29</v>
      </c>
      <c r="P152" s="42">
        <f t="shared" si="54"/>
        <v>4</v>
      </c>
      <c r="Q152" s="78">
        <f t="shared" si="58"/>
        <v>33</v>
      </c>
    </row>
    <row r="153" spans="1:17" ht="20.100000000000001" customHeight="1" x14ac:dyDescent="0.3">
      <c r="A153" s="8">
        <v>13</v>
      </c>
      <c r="B153" s="9" t="s">
        <v>114</v>
      </c>
      <c r="C153" s="60">
        <v>0</v>
      </c>
      <c r="D153" s="60">
        <v>0</v>
      </c>
      <c r="E153" s="78">
        <f t="shared" si="49"/>
        <v>0</v>
      </c>
      <c r="F153" s="60">
        <v>0</v>
      </c>
      <c r="G153" s="60">
        <v>0</v>
      </c>
      <c r="H153" s="78">
        <f t="shared" si="50"/>
        <v>0</v>
      </c>
      <c r="I153" s="60">
        <v>0</v>
      </c>
      <c r="J153" s="60">
        <v>0</v>
      </c>
      <c r="K153" s="78">
        <f t="shared" si="51"/>
        <v>0</v>
      </c>
      <c r="L153" s="60">
        <v>0</v>
      </c>
      <c r="M153" s="56">
        <v>0</v>
      </c>
      <c r="N153" s="82">
        <f t="shared" si="52"/>
        <v>0</v>
      </c>
      <c r="O153" s="42">
        <f t="shared" si="53"/>
        <v>0</v>
      </c>
      <c r="P153" s="42">
        <f t="shared" si="54"/>
        <v>0</v>
      </c>
      <c r="Q153" s="78">
        <f t="shared" si="58"/>
        <v>0</v>
      </c>
    </row>
    <row r="154" spans="1:17" ht="20.100000000000001" customHeight="1" x14ac:dyDescent="0.3">
      <c r="A154" s="8">
        <v>14</v>
      </c>
      <c r="B154" s="9" t="s">
        <v>115</v>
      </c>
      <c r="C154" s="60">
        <v>0</v>
      </c>
      <c r="D154" s="60">
        <v>0</v>
      </c>
      <c r="E154" s="78">
        <f t="shared" si="49"/>
        <v>0</v>
      </c>
      <c r="F154" s="60">
        <v>0</v>
      </c>
      <c r="G154" s="60">
        <v>0</v>
      </c>
      <c r="H154" s="78">
        <f t="shared" si="50"/>
        <v>0</v>
      </c>
      <c r="I154" s="60">
        <v>0</v>
      </c>
      <c r="J154" s="60">
        <v>0</v>
      </c>
      <c r="K154" s="78">
        <f t="shared" si="51"/>
        <v>0</v>
      </c>
      <c r="L154" s="60">
        <v>0</v>
      </c>
      <c r="M154" s="56">
        <v>0</v>
      </c>
      <c r="N154" s="82">
        <f t="shared" si="52"/>
        <v>0</v>
      </c>
      <c r="O154" s="42">
        <f t="shared" si="53"/>
        <v>0</v>
      </c>
      <c r="P154" s="42">
        <f t="shared" si="54"/>
        <v>0</v>
      </c>
      <c r="Q154" s="78">
        <f t="shared" si="58"/>
        <v>0</v>
      </c>
    </row>
    <row r="155" spans="1:17" ht="20.100000000000001" customHeight="1" x14ac:dyDescent="0.3">
      <c r="A155" s="8">
        <v>15</v>
      </c>
      <c r="B155" s="9" t="s">
        <v>116</v>
      </c>
      <c r="C155" s="60">
        <v>0</v>
      </c>
      <c r="D155" s="54">
        <v>0</v>
      </c>
      <c r="E155" s="78">
        <f t="shared" si="49"/>
        <v>0</v>
      </c>
      <c r="F155" s="54">
        <v>0</v>
      </c>
      <c r="G155" s="54">
        <v>0</v>
      </c>
      <c r="H155" s="78">
        <f t="shared" si="50"/>
        <v>0</v>
      </c>
      <c r="I155" s="54">
        <v>0</v>
      </c>
      <c r="J155" s="54">
        <v>0</v>
      </c>
      <c r="K155" s="78">
        <f t="shared" si="51"/>
        <v>0</v>
      </c>
      <c r="L155" s="60">
        <v>0</v>
      </c>
      <c r="M155" s="57">
        <v>0</v>
      </c>
      <c r="N155" s="82">
        <f t="shared" si="52"/>
        <v>0</v>
      </c>
      <c r="O155" s="42">
        <f t="shared" si="53"/>
        <v>0</v>
      </c>
      <c r="P155" s="42">
        <f t="shared" si="54"/>
        <v>0</v>
      </c>
      <c r="Q155" s="78">
        <f t="shared" si="58"/>
        <v>0</v>
      </c>
    </row>
    <row r="156" spans="1:17" ht="20.100000000000001" customHeight="1" x14ac:dyDescent="0.3">
      <c r="A156" s="8">
        <v>16</v>
      </c>
      <c r="B156" s="9" t="s">
        <v>117</v>
      </c>
      <c r="C156" s="54">
        <v>30</v>
      </c>
      <c r="D156" s="54">
        <v>5</v>
      </c>
      <c r="E156" s="78">
        <f t="shared" si="49"/>
        <v>35</v>
      </c>
      <c r="F156" s="54">
        <v>0</v>
      </c>
      <c r="G156" s="54">
        <v>0</v>
      </c>
      <c r="H156" s="78">
        <f t="shared" si="50"/>
        <v>0</v>
      </c>
      <c r="I156" s="54">
        <v>0</v>
      </c>
      <c r="J156" s="54">
        <v>0</v>
      </c>
      <c r="K156" s="78">
        <f t="shared" si="51"/>
        <v>0</v>
      </c>
      <c r="L156" s="54">
        <v>4</v>
      </c>
      <c r="M156" s="57">
        <v>0</v>
      </c>
      <c r="N156" s="82">
        <f t="shared" si="52"/>
        <v>4</v>
      </c>
      <c r="O156" s="42">
        <f t="shared" si="53"/>
        <v>34</v>
      </c>
      <c r="P156" s="42">
        <f t="shared" si="54"/>
        <v>5</v>
      </c>
      <c r="Q156" s="78">
        <f t="shared" si="58"/>
        <v>39</v>
      </c>
    </row>
    <row r="157" spans="1:17" ht="25.5" customHeight="1" x14ac:dyDescent="0.3">
      <c r="A157" s="8">
        <v>17</v>
      </c>
      <c r="B157" s="9" t="s">
        <v>118</v>
      </c>
      <c r="C157" s="54">
        <v>196</v>
      </c>
      <c r="D157" s="54">
        <v>20</v>
      </c>
      <c r="E157" s="78">
        <f t="shared" si="49"/>
        <v>216</v>
      </c>
      <c r="F157" s="54">
        <v>0</v>
      </c>
      <c r="G157" s="54">
        <v>0</v>
      </c>
      <c r="H157" s="78">
        <f t="shared" si="50"/>
        <v>0</v>
      </c>
      <c r="I157" s="54">
        <v>0</v>
      </c>
      <c r="J157" s="54">
        <v>0</v>
      </c>
      <c r="K157" s="78">
        <f t="shared" si="51"/>
        <v>0</v>
      </c>
      <c r="L157" s="54">
        <v>25</v>
      </c>
      <c r="M157" s="57">
        <v>5</v>
      </c>
      <c r="N157" s="82">
        <f t="shared" si="52"/>
        <v>30</v>
      </c>
      <c r="O157" s="42">
        <f t="shared" si="53"/>
        <v>221</v>
      </c>
      <c r="P157" s="42">
        <f t="shared" si="54"/>
        <v>25</v>
      </c>
      <c r="Q157" s="78">
        <f t="shared" si="58"/>
        <v>246</v>
      </c>
    </row>
    <row r="158" spans="1:17" s="17" customFormat="1" ht="27.75" customHeight="1" x14ac:dyDescent="0.25">
      <c r="A158" s="14"/>
      <c r="B158" s="15" t="s">
        <v>110</v>
      </c>
      <c r="C158" s="18">
        <f t="shared" ref="C158:Q158" si="59">SUM(C149:C157)</f>
        <v>3769</v>
      </c>
      <c r="D158" s="18">
        <f t="shared" si="59"/>
        <v>484</v>
      </c>
      <c r="E158" s="79">
        <f t="shared" si="59"/>
        <v>4253</v>
      </c>
      <c r="F158" s="18">
        <f t="shared" si="59"/>
        <v>58</v>
      </c>
      <c r="G158" s="18">
        <f t="shared" si="59"/>
        <v>15</v>
      </c>
      <c r="H158" s="79">
        <f t="shared" si="59"/>
        <v>73</v>
      </c>
      <c r="I158" s="18">
        <f t="shared" si="59"/>
        <v>55</v>
      </c>
      <c r="J158" s="18">
        <f t="shared" si="59"/>
        <v>1</v>
      </c>
      <c r="K158" s="79">
        <f t="shared" si="59"/>
        <v>56</v>
      </c>
      <c r="L158" s="18">
        <f t="shared" si="59"/>
        <v>368</v>
      </c>
      <c r="M158" s="18">
        <f t="shared" si="59"/>
        <v>38</v>
      </c>
      <c r="N158" s="79">
        <f t="shared" si="59"/>
        <v>406</v>
      </c>
      <c r="O158" s="18">
        <f t="shared" si="59"/>
        <v>4250</v>
      </c>
      <c r="P158" s="18">
        <f t="shared" si="59"/>
        <v>538</v>
      </c>
      <c r="Q158" s="79">
        <f t="shared" si="59"/>
        <v>4788</v>
      </c>
    </row>
    <row r="159" spans="1:17" ht="20.100000000000001" customHeight="1" x14ac:dyDescent="0.3">
      <c r="A159" s="8">
        <v>18</v>
      </c>
      <c r="B159" s="9" t="s">
        <v>119</v>
      </c>
      <c r="C159" s="54">
        <v>650</v>
      </c>
      <c r="D159" s="54">
        <v>20</v>
      </c>
      <c r="E159" s="78">
        <f t="shared" si="49"/>
        <v>670</v>
      </c>
      <c r="F159" s="54">
        <v>5</v>
      </c>
      <c r="G159" s="54">
        <v>0</v>
      </c>
      <c r="H159" s="78">
        <f t="shared" si="50"/>
        <v>5</v>
      </c>
      <c r="I159" s="54">
        <v>0</v>
      </c>
      <c r="J159" s="54">
        <v>0</v>
      </c>
      <c r="K159" s="78">
        <f t="shared" si="51"/>
        <v>0</v>
      </c>
      <c r="L159" s="54">
        <v>3</v>
      </c>
      <c r="M159" s="57">
        <v>1</v>
      </c>
      <c r="N159" s="82">
        <f t="shared" si="52"/>
        <v>4</v>
      </c>
      <c r="O159" s="42">
        <f t="shared" si="53"/>
        <v>658</v>
      </c>
      <c r="P159" s="42">
        <f t="shared" si="54"/>
        <v>21</v>
      </c>
      <c r="Q159" s="78">
        <f>+O159+P159</f>
        <v>679</v>
      </c>
    </row>
    <row r="160" spans="1:17" ht="19.5" customHeight="1" x14ac:dyDescent="0.3">
      <c r="A160" s="8">
        <v>19</v>
      </c>
      <c r="B160" s="9" t="s">
        <v>120</v>
      </c>
      <c r="C160" s="54">
        <v>250</v>
      </c>
      <c r="D160" s="54">
        <v>20</v>
      </c>
      <c r="E160" s="78">
        <f t="shared" si="49"/>
        <v>270</v>
      </c>
      <c r="F160" s="54">
        <v>5</v>
      </c>
      <c r="G160" s="54">
        <v>0</v>
      </c>
      <c r="H160" s="78">
        <f t="shared" si="50"/>
        <v>5</v>
      </c>
      <c r="I160" s="54">
        <v>0</v>
      </c>
      <c r="J160" s="54">
        <v>0</v>
      </c>
      <c r="K160" s="78">
        <f t="shared" si="51"/>
        <v>0</v>
      </c>
      <c r="L160" s="54">
        <v>10</v>
      </c>
      <c r="M160" s="57">
        <v>0</v>
      </c>
      <c r="N160" s="82">
        <f t="shared" si="52"/>
        <v>10</v>
      </c>
      <c r="O160" s="42">
        <f t="shared" si="53"/>
        <v>265</v>
      </c>
      <c r="P160" s="42">
        <f t="shared" si="54"/>
        <v>20</v>
      </c>
      <c r="Q160" s="78">
        <f>+O160+P160</f>
        <v>285</v>
      </c>
    </row>
    <row r="161" spans="1:17" ht="19.5" customHeight="1" x14ac:dyDescent="0.3">
      <c r="A161" s="8">
        <v>20</v>
      </c>
      <c r="B161" s="9" t="s">
        <v>121</v>
      </c>
      <c r="C161" s="54">
        <v>10</v>
      </c>
      <c r="D161" s="54">
        <v>0</v>
      </c>
      <c r="E161" s="78">
        <f t="shared" si="49"/>
        <v>10</v>
      </c>
      <c r="F161" s="54">
        <v>2</v>
      </c>
      <c r="G161" s="54">
        <v>0</v>
      </c>
      <c r="H161" s="78">
        <f t="shared" si="50"/>
        <v>2</v>
      </c>
      <c r="I161" s="54">
        <v>10</v>
      </c>
      <c r="J161" s="54">
        <v>0</v>
      </c>
      <c r="K161" s="78">
        <f t="shared" si="51"/>
        <v>10</v>
      </c>
      <c r="L161" s="54">
        <v>2</v>
      </c>
      <c r="M161" s="57">
        <v>0</v>
      </c>
      <c r="N161" s="82">
        <f t="shared" si="52"/>
        <v>2</v>
      </c>
      <c r="O161" s="42">
        <f t="shared" si="53"/>
        <v>24</v>
      </c>
      <c r="P161" s="42">
        <f t="shared" si="54"/>
        <v>0</v>
      </c>
      <c r="Q161" s="78">
        <f>+O161+P161</f>
        <v>24</v>
      </c>
    </row>
    <row r="162" spans="1:17" s="17" customFormat="1" ht="19.5" customHeight="1" x14ac:dyDescent="0.25">
      <c r="A162" s="14"/>
      <c r="B162" s="15" t="s">
        <v>120</v>
      </c>
      <c r="C162" s="18">
        <f t="shared" ref="C162:Q162" si="60">+C160+C161</f>
        <v>260</v>
      </c>
      <c r="D162" s="18">
        <f t="shared" si="60"/>
        <v>20</v>
      </c>
      <c r="E162" s="79">
        <f t="shared" si="60"/>
        <v>280</v>
      </c>
      <c r="F162" s="18">
        <f t="shared" si="60"/>
        <v>7</v>
      </c>
      <c r="G162" s="18">
        <f t="shared" si="60"/>
        <v>0</v>
      </c>
      <c r="H162" s="79">
        <f t="shared" si="60"/>
        <v>7</v>
      </c>
      <c r="I162" s="18">
        <f t="shared" si="60"/>
        <v>10</v>
      </c>
      <c r="J162" s="18">
        <f t="shared" si="60"/>
        <v>0</v>
      </c>
      <c r="K162" s="79">
        <f t="shared" si="60"/>
        <v>10</v>
      </c>
      <c r="L162" s="18">
        <f t="shared" si="60"/>
        <v>12</v>
      </c>
      <c r="M162" s="18">
        <f t="shared" si="60"/>
        <v>0</v>
      </c>
      <c r="N162" s="79">
        <f t="shared" si="60"/>
        <v>12</v>
      </c>
      <c r="O162" s="18">
        <f t="shared" si="60"/>
        <v>289</v>
      </c>
      <c r="P162" s="18">
        <f t="shared" si="60"/>
        <v>20</v>
      </c>
      <c r="Q162" s="79">
        <f t="shared" si="60"/>
        <v>309</v>
      </c>
    </row>
    <row r="163" spans="1:17" ht="19.5" customHeight="1" x14ac:dyDescent="0.3">
      <c r="A163" s="8">
        <v>21</v>
      </c>
      <c r="B163" s="9" t="s">
        <v>122</v>
      </c>
      <c r="C163" s="54">
        <v>3100</v>
      </c>
      <c r="D163" s="54">
        <v>350</v>
      </c>
      <c r="E163" s="78">
        <f t="shared" si="49"/>
        <v>3450</v>
      </c>
      <c r="F163" s="54">
        <v>50</v>
      </c>
      <c r="G163" s="54">
        <v>10</v>
      </c>
      <c r="H163" s="78">
        <f t="shared" si="50"/>
        <v>60</v>
      </c>
      <c r="I163" s="54">
        <v>30</v>
      </c>
      <c r="J163" s="54">
        <v>0</v>
      </c>
      <c r="K163" s="78">
        <f t="shared" si="51"/>
        <v>30</v>
      </c>
      <c r="L163" s="59">
        <v>530</v>
      </c>
      <c r="M163" s="57">
        <v>48</v>
      </c>
      <c r="N163" s="82">
        <f t="shared" si="52"/>
        <v>578</v>
      </c>
      <c r="O163" s="42">
        <f t="shared" si="53"/>
        <v>3710</v>
      </c>
      <c r="P163" s="42">
        <f t="shared" si="54"/>
        <v>408</v>
      </c>
      <c r="Q163" s="78">
        <f>+O163+P163</f>
        <v>4118</v>
      </c>
    </row>
    <row r="164" spans="1:17" ht="20.100000000000001" customHeight="1" x14ac:dyDescent="0.3">
      <c r="A164" s="8">
        <v>22</v>
      </c>
      <c r="B164" s="9" t="s">
        <v>123</v>
      </c>
      <c r="C164" s="54">
        <v>480</v>
      </c>
      <c r="D164" s="54">
        <v>40</v>
      </c>
      <c r="E164" s="78">
        <f t="shared" si="49"/>
        <v>520</v>
      </c>
      <c r="F164" s="54">
        <v>0</v>
      </c>
      <c r="G164" s="54">
        <v>0</v>
      </c>
      <c r="H164" s="78">
        <f t="shared" si="50"/>
        <v>0</v>
      </c>
      <c r="I164" s="54">
        <v>0</v>
      </c>
      <c r="J164" s="54">
        <v>0</v>
      </c>
      <c r="K164" s="78">
        <f t="shared" si="51"/>
        <v>0</v>
      </c>
      <c r="L164" s="54">
        <v>5</v>
      </c>
      <c r="M164" s="57">
        <v>1</v>
      </c>
      <c r="N164" s="82">
        <f t="shared" si="52"/>
        <v>6</v>
      </c>
      <c r="O164" s="42">
        <f t="shared" si="53"/>
        <v>485</v>
      </c>
      <c r="P164" s="42">
        <f t="shared" si="54"/>
        <v>41</v>
      </c>
      <c r="Q164" s="78">
        <f>+O164+P164</f>
        <v>526</v>
      </c>
    </row>
    <row r="165" spans="1:17" ht="20.100000000000001" customHeight="1" x14ac:dyDescent="0.3">
      <c r="A165" s="8">
        <v>23</v>
      </c>
      <c r="B165" s="9" t="s">
        <v>124</v>
      </c>
      <c r="C165" s="54">
        <v>80</v>
      </c>
      <c r="D165" s="60">
        <f>40-24</f>
        <v>16</v>
      </c>
      <c r="E165" s="78">
        <f t="shared" si="49"/>
        <v>96</v>
      </c>
      <c r="F165" s="54">
        <v>0</v>
      </c>
      <c r="G165" s="54">
        <v>0</v>
      </c>
      <c r="H165" s="78">
        <f t="shared" si="50"/>
        <v>0</v>
      </c>
      <c r="I165" s="54">
        <v>10</v>
      </c>
      <c r="J165" s="54">
        <v>0</v>
      </c>
      <c r="K165" s="78">
        <f t="shared" si="51"/>
        <v>10</v>
      </c>
      <c r="L165" s="54">
        <v>1</v>
      </c>
      <c r="M165" s="57">
        <v>0</v>
      </c>
      <c r="N165" s="82">
        <f t="shared" si="52"/>
        <v>1</v>
      </c>
      <c r="O165" s="42">
        <f t="shared" si="53"/>
        <v>91</v>
      </c>
      <c r="P165" s="42">
        <f t="shared" si="54"/>
        <v>16</v>
      </c>
      <c r="Q165" s="78">
        <f>+O165+P165</f>
        <v>107</v>
      </c>
    </row>
    <row r="166" spans="1:17" s="17" customFormat="1" ht="20.100000000000001" customHeight="1" x14ac:dyDescent="0.25">
      <c r="A166" s="14"/>
      <c r="B166" s="15" t="s">
        <v>123</v>
      </c>
      <c r="C166" s="18">
        <f t="shared" ref="C166:Q166" si="61">+C164+C165</f>
        <v>560</v>
      </c>
      <c r="D166" s="18">
        <f t="shared" si="61"/>
        <v>56</v>
      </c>
      <c r="E166" s="79">
        <f t="shared" si="61"/>
        <v>616</v>
      </c>
      <c r="F166" s="18">
        <f t="shared" si="61"/>
        <v>0</v>
      </c>
      <c r="G166" s="18">
        <f t="shared" si="61"/>
        <v>0</v>
      </c>
      <c r="H166" s="79">
        <f t="shared" si="61"/>
        <v>0</v>
      </c>
      <c r="I166" s="18">
        <f t="shared" si="61"/>
        <v>10</v>
      </c>
      <c r="J166" s="18">
        <f t="shared" si="61"/>
        <v>0</v>
      </c>
      <c r="K166" s="79">
        <f t="shared" si="61"/>
        <v>10</v>
      </c>
      <c r="L166" s="18">
        <f t="shared" si="61"/>
        <v>6</v>
      </c>
      <c r="M166" s="18">
        <f t="shared" si="61"/>
        <v>1</v>
      </c>
      <c r="N166" s="79">
        <f t="shared" si="61"/>
        <v>7</v>
      </c>
      <c r="O166" s="18">
        <f t="shared" si="61"/>
        <v>576</v>
      </c>
      <c r="P166" s="18">
        <f t="shared" si="61"/>
        <v>57</v>
      </c>
      <c r="Q166" s="79">
        <f t="shared" si="61"/>
        <v>633</v>
      </c>
    </row>
    <row r="167" spans="1:17" ht="20.100000000000001" customHeight="1" x14ac:dyDescent="0.3">
      <c r="A167" s="8">
        <v>24</v>
      </c>
      <c r="B167" s="9" t="s">
        <v>125</v>
      </c>
      <c r="C167" s="54">
        <v>300</v>
      </c>
      <c r="D167" s="55">
        <f>83+10-0.89</f>
        <v>92.11</v>
      </c>
      <c r="E167" s="78">
        <f t="shared" si="49"/>
        <v>392.11</v>
      </c>
      <c r="F167" s="54">
        <v>0</v>
      </c>
      <c r="G167" s="54">
        <v>0</v>
      </c>
      <c r="H167" s="78">
        <f t="shared" si="50"/>
        <v>0</v>
      </c>
      <c r="I167" s="54">
        <v>10</v>
      </c>
      <c r="J167" s="55">
        <v>2</v>
      </c>
      <c r="K167" s="78">
        <f t="shared" si="51"/>
        <v>12</v>
      </c>
      <c r="L167" s="54">
        <v>15</v>
      </c>
      <c r="M167" s="58">
        <f>5+10</f>
        <v>15</v>
      </c>
      <c r="N167" s="82">
        <f t="shared" si="52"/>
        <v>30</v>
      </c>
      <c r="O167" s="42">
        <f t="shared" si="53"/>
        <v>325</v>
      </c>
      <c r="P167" s="42">
        <f t="shared" si="54"/>
        <v>109.11</v>
      </c>
      <c r="Q167" s="78">
        <f>+O167+P167</f>
        <v>434.11</v>
      </c>
    </row>
    <row r="168" spans="1:17" ht="20.100000000000001" customHeight="1" x14ac:dyDescent="0.3">
      <c r="A168" s="8">
        <v>25</v>
      </c>
      <c r="B168" s="9" t="s">
        <v>126</v>
      </c>
      <c r="C168" s="54">
        <v>500</v>
      </c>
      <c r="D168" s="54">
        <v>40</v>
      </c>
      <c r="E168" s="78">
        <f t="shared" si="49"/>
        <v>540</v>
      </c>
      <c r="F168" s="54">
        <v>10</v>
      </c>
      <c r="G168" s="54">
        <v>0</v>
      </c>
      <c r="H168" s="78">
        <f t="shared" si="50"/>
        <v>10</v>
      </c>
      <c r="I168" s="54">
        <v>2</v>
      </c>
      <c r="J168" s="54">
        <v>0</v>
      </c>
      <c r="K168" s="78">
        <f t="shared" si="51"/>
        <v>2</v>
      </c>
      <c r="L168" s="54">
        <v>10</v>
      </c>
      <c r="M168" s="57">
        <v>2</v>
      </c>
      <c r="N168" s="82">
        <f t="shared" si="52"/>
        <v>12</v>
      </c>
      <c r="O168" s="42">
        <f t="shared" si="53"/>
        <v>522</v>
      </c>
      <c r="P168" s="42">
        <f t="shared" si="54"/>
        <v>42</v>
      </c>
      <c r="Q168" s="78">
        <f>+O168+P168</f>
        <v>564</v>
      </c>
    </row>
    <row r="169" spans="1:17" ht="20.100000000000001" customHeight="1" x14ac:dyDescent="0.3">
      <c r="A169" s="8">
        <v>26</v>
      </c>
      <c r="B169" s="9" t="s">
        <v>127</v>
      </c>
      <c r="C169" s="54">
        <v>130</v>
      </c>
      <c r="D169" s="59">
        <f>18</f>
        <v>18</v>
      </c>
      <c r="E169" s="78">
        <f t="shared" si="49"/>
        <v>148</v>
      </c>
      <c r="F169" s="54">
        <v>0</v>
      </c>
      <c r="G169" s="54">
        <v>0</v>
      </c>
      <c r="H169" s="78">
        <f t="shared" si="50"/>
        <v>0</v>
      </c>
      <c r="I169" s="54">
        <v>0</v>
      </c>
      <c r="J169" s="54">
        <v>0</v>
      </c>
      <c r="K169" s="78">
        <f t="shared" si="51"/>
        <v>0</v>
      </c>
      <c r="L169" s="54">
        <v>5</v>
      </c>
      <c r="M169" s="57">
        <v>1</v>
      </c>
      <c r="N169" s="82">
        <f t="shared" si="52"/>
        <v>6</v>
      </c>
      <c r="O169" s="42">
        <f t="shared" si="53"/>
        <v>135</v>
      </c>
      <c r="P169" s="42">
        <f t="shared" si="54"/>
        <v>19</v>
      </c>
      <c r="Q169" s="78">
        <f>+O169+P169</f>
        <v>154</v>
      </c>
    </row>
    <row r="170" spans="1:17" s="17" customFormat="1" ht="20.100000000000001" customHeight="1" x14ac:dyDescent="0.25">
      <c r="A170" s="14"/>
      <c r="B170" s="15" t="s">
        <v>126</v>
      </c>
      <c r="C170" s="18">
        <f t="shared" ref="C170:Q170" si="62">+C168+C169</f>
        <v>630</v>
      </c>
      <c r="D170" s="18">
        <f t="shared" si="62"/>
        <v>58</v>
      </c>
      <c r="E170" s="79">
        <f t="shared" si="62"/>
        <v>688</v>
      </c>
      <c r="F170" s="18">
        <f t="shared" si="62"/>
        <v>10</v>
      </c>
      <c r="G170" s="18">
        <f t="shared" si="62"/>
        <v>0</v>
      </c>
      <c r="H170" s="79">
        <f t="shared" si="62"/>
        <v>10</v>
      </c>
      <c r="I170" s="18">
        <f t="shared" si="62"/>
        <v>2</v>
      </c>
      <c r="J170" s="18">
        <f t="shared" si="62"/>
        <v>0</v>
      </c>
      <c r="K170" s="79">
        <f t="shared" si="62"/>
        <v>2</v>
      </c>
      <c r="L170" s="18">
        <f t="shared" si="62"/>
        <v>15</v>
      </c>
      <c r="M170" s="18">
        <f t="shared" si="62"/>
        <v>3</v>
      </c>
      <c r="N170" s="79">
        <f t="shared" si="62"/>
        <v>18</v>
      </c>
      <c r="O170" s="18">
        <f t="shared" si="62"/>
        <v>657</v>
      </c>
      <c r="P170" s="18">
        <f t="shared" si="62"/>
        <v>61</v>
      </c>
      <c r="Q170" s="79">
        <f t="shared" si="62"/>
        <v>718</v>
      </c>
    </row>
    <row r="171" spans="1:17" ht="20.100000000000001" customHeight="1" x14ac:dyDescent="0.3">
      <c r="A171" s="8">
        <v>27</v>
      </c>
      <c r="B171" s="9" t="s">
        <v>128</v>
      </c>
      <c r="C171" s="54">
        <v>160</v>
      </c>
      <c r="D171" s="55">
        <f>20+20</f>
        <v>40</v>
      </c>
      <c r="E171" s="78">
        <f t="shared" si="49"/>
        <v>200</v>
      </c>
      <c r="F171" s="54">
        <v>15</v>
      </c>
      <c r="G171" s="54">
        <v>6</v>
      </c>
      <c r="H171" s="78">
        <f t="shared" si="50"/>
        <v>21</v>
      </c>
      <c r="I171" s="54">
        <v>0</v>
      </c>
      <c r="J171" s="54">
        <v>0</v>
      </c>
      <c r="K171" s="78">
        <f t="shared" si="51"/>
        <v>0</v>
      </c>
      <c r="L171" s="54">
        <v>30</v>
      </c>
      <c r="M171" s="57">
        <v>5</v>
      </c>
      <c r="N171" s="82">
        <f t="shared" si="52"/>
        <v>35</v>
      </c>
      <c r="O171" s="42">
        <f t="shared" si="53"/>
        <v>205</v>
      </c>
      <c r="P171" s="42">
        <f t="shared" si="54"/>
        <v>51</v>
      </c>
      <c r="Q171" s="78">
        <f>+O171+P171</f>
        <v>256</v>
      </c>
    </row>
    <row r="172" spans="1:17" ht="20.100000000000001" customHeight="1" x14ac:dyDescent="0.3">
      <c r="A172" s="27">
        <v>28</v>
      </c>
      <c r="B172" s="21" t="s">
        <v>129</v>
      </c>
      <c r="C172" s="54">
        <v>0</v>
      </c>
      <c r="D172" s="54">
        <v>0</v>
      </c>
      <c r="E172" s="78">
        <f t="shared" si="49"/>
        <v>0</v>
      </c>
      <c r="F172" s="55">
        <f>400+20</f>
        <v>420</v>
      </c>
      <c r="G172" s="54">
        <v>90</v>
      </c>
      <c r="H172" s="78">
        <f t="shared" si="50"/>
        <v>510</v>
      </c>
      <c r="I172" s="54">
        <v>70</v>
      </c>
      <c r="J172" s="54">
        <v>3</v>
      </c>
      <c r="K172" s="78">
        <f t="shared" si="51"/>
        <v>73</v>
      </c>
      <c r="L172" s="54">
        <v>0</v>
      </c>
      <c r="M172" s="57">
        <v>0</v>
      </c>
      <c r="N172" s="82">
        <f t="shared" si="52"/>
        <v>0</v>
      </c>
      <c r="O172" s="42">
        <f t="shared" si="53"/>
        <v>490</v>
      </c>
      <c r="P172" s="42">
        <f t="shared" si="54"/>
        <v>93</v>
      </c>
      <c r="Q172" s="78">
        <f>+O172+P172</f>
        <v>583</v>
      </c>
    </row>
    <row r="173" spans="1:17" ht="20.100000000000001" customHeight="1" x14ac:dyDescent="0.3">
      <c r="A173" s="27">
        <v>29</v>
      </c>
      <c r="B173" s="21" t="s">
        <v>130</v>
      </c>
      <c r="C173" s="54">
        <v>0</v>
      </c>
      <c r="D173" s="54">
        <v>0</v>
      </c>
      <c r="E173" s="78">
        <f t="shared" si="49"/>
        <v>0</v>
      </c>
      <c r="F173" s="60">
        <f>430-64</f>
        <v>366</v>
      </c>
      <c r="G173" s="54">
        <v>113</v>
      </c>
      <c r="H173" s="78">
        <f t="shared" si="50"/>
        <v>479</v>
      </c>
      <c r="I173" s="60">
        <f>120-10</f>
        <v>110</v>
      </c>
      <c r="J173" s="54">
        <v>9</v>
      </c>
      <c r="K173" s="78">
        <f t="shared" si="51"/>
        <v>119</v>
      </c>
      <c r="L173" s="54">
        <v>35</v>
      </c>
      <c r="M173" s="57">
        <v>6</v>
      </c>
      <c r="N173" s="82">
        <f t="shared" si="52"/>
        <v>41</v>
      </c>
      <c r="O173" s="42">
        <f t="shared" si="53"/>
        <v>511</v>
      </c>
      <c r="P173" s="42">
        <f t="shared" si="54"/>
        <v>128</v>
      </c>
      <c r="Q173" s="78">
        <f>+O173+P173</f>
        <v>639</v>
      </c>
    </row>
    <row r="174" spans="1:17" ht="20.100000000000001" customHeight="1" x14ac:dyDescent="0.3">
      <c r="A174" s="27">
        <v>30</v>
      </c>
      <c r="B174" s="21" t="s">
        <v>131</v>
      </c>
      <c r="C174" s="54">
        <v>80</v>
      </c>
      <c r="D174" s="54">
        <v>15</v>
      </c>
      <c r="E174" s="78">
        <f t="shared" si="49"/>
        <v>95</v>
      </c>
      <c r="F174" s="54">
        <v>150</v>
      </c>
      <c r="G174" s="54">
        <v>46</v>
      </c>
      <c r="H174" s="78">
        <f t="shared" si="50"/>
        <v>196</v>
      </c>
      <c r="I174" s="54">
        <v>149</v>
      </c>
      <c r="J174" s="54">
        <v>10</v>
      </c>
      <c r="K174" s="78">
        <f t="shared" si="51"/>
        <v>159</v>
      </c>
      <c r="L174" s="54">
        <v>35</v>
      </c>
      <c r="M174" s="57">
        <v>2</v>
      </c>
      <c r="N174" s="82">
        <f t="shared" si="52"/>
        <v>37</v>
      </c>
      <c r="O174" s="42">
        <f t="shared" si="53"/>
        <v>414</v>
      </c>
      <c r="P174" s="42">
        <f t="shared" si="54"/>
        <v>73</v>
      </c>
      <c r="Q174" s="78">
        <f>+O174+P174</f>
        <v>487</v>
      </c>
    </row>
    <row r="175" spans="1:17" ht="20.100000000000001" customHeight="1" x14ac:dyDescent="0.3">
      <c r="A175" s="27">
        <v>31</v>
      </c>
      <c r="B175" s="21" t="s">
        <v>132</v>
      </c>
      <c r="C175" s="54">
        <v>60</v>
      </c>
      <c r="D175" s="54">
        <v>10</v>
      </c>
      <c r="E175" s="78">
        <f t="shared" si="49"/>
        <v>70</v>
      </c>
      <c r="F175" s="54">
        <v>128</v>
      </c>
      <c r="G175" s="54">
        <v>20</v>
      </c>
      <c r="H175" s="78">
        <f t="shared" si="50"/>
        <v>148</v>
      </c>
      <c r="I175" s="54">
        <v>55</v>
      </c>
      <c r="J175" s="54">
        <v>0</v>
      </c>
      <c r="K175" s="78">
        <f t="shared" si="51"/>
        <v>55</v>
      </c>
      <c r="L175" s="54">
        <v>30</v>
      </c>
      <c r="M175" s="57">
        <v>3</v>
      </c>
      <c r="N175" s="82">
        <f t="shared" si="52"/>
        <v>33</v>
      </c>
      <c r="O175" s="42">
        <f t="shared" si="53"/>
        <v>273</v>
      </c>
      <c r="P175" s="42">
        <f t="shared" si="54"/>
        <v>33</v>
      </c>
      <c r="Q175" s="78">
        <f>+O175+P175</f>
        <v>306</v>
      </c>
    </row>
    <row r="176" spans="1:17" s="17" customFormat="1" ht="20.100000000000001" customHeight="1" x14ac:dyDescent="0.25">
      <c r="A176" s="29"/>
      <c r="B176" s="22" t="s">
        <v>130</v>
      </c>
      <c r="C176" s="18">
        <f t="shared" ref="C176:Q176" si="63">+C173+C174+C175</f>
        <v>140</v>
      </c>
      <c r="D176" s="18">
        <f t="shared" si="63"/>
        <v>25</v>
      </c>
      <c r="E176" s="79">
        <f t="shared" si="63"/>
        <v>165</v>
      </c>
      <c r="F176" s="18">
        <f t="shared" si="63"/>
        <v>644</v>
      </c>
      <c r="G176" s="18">
        <f t="shared" si="63"/>
        <v>179</v>
      </c>
      <c r="H176" s="79">
        <f t="shared" si="63"/>
        <v>823</v>
      </c>
      <c r="I176" s="18">
        <f t="shared" si="63"/>
        <v>314</v>
      </c>
      <c r="J176" s="18">
        <f t="shared" si="63"/>
        <v>19</v>
      </c>
      <c r="K176" s="79">
        <f t="shared" si="63"/>
        <v>333</v>
      </c>
      <c r="L176" s="18">
        <f t="shared" si="63"/>
        <v>100</v>
      </c>
      <c r="M176" s="18">
        <f t="shared" si="63"/>
        <v>11</v>
      </c>
      <c r="N176" s="79">
        <f t="shared" si="63"/>
        <v>111</v>
      </c>
      <c r="O176" s="18">
        <f t="shared" si="63"/>
        <v>1198</v>
      </c>
      <c r="P176" s="18">
        <f t="shared" si="63"/>
        <v>234</v>
      </c>
      <c r="Q176" s="79">
        <f t="shared" si="63"/>
        <v>1432</v>
      </c>
    </row>
    <row r="177" spans="1:17" ht="20.100000000000001" customHeight="1" x14ac:dyDescent="0.3">
      <c r="A177" s="27">
        <v>32</v>
      </c>
      <c r="B177" s="21" t="s">
        <v>133</v>
      </c>
      <c r="C177" s="54">
        <v>0</v>
      </c>
      <c r="D177" s="54">
        <v>0</v>
      </c>
      <c r="E177" s="78">
        <f t="shared" si="49"/>
        <v>0</v>
      </c>
      <c r="F177" s="55">
        <f>401+28</f>
        <v>429</v>
      </c>
      <c r="G177" s="54">
        <v>85</v>
      </c>
      <c r="H177" s="78">
        <f t="shared" si="50"/>
        <v>514</v>
      </c>
      <c r="I177" s="54">
        <v>80</v>
      </c>
      <c r="J177" s="60">
        <f>10-2</f>
        <v>8</v>
      </c>
      <c r="K177" s="78">
        <f t="shared" si="51"/>
        <v>88</v>
      </c>
      <c r="L177" s="54">
        <v>0</v>
      </c>
      <c r="M177" s="57">
        <v>0</v>
      </c>
      <c r="N177" s="82">
        <f t="shared" si="52"/>
        <v>0</v>
      </c>
      <c r="O177" s="42">
        <f t="shared" si="53"/>
        <v>509</v>
      </c>
      <c r="P177" s="42">
        <f t="shared" si="54"/>
        <v>93</v>
      </c>
      <c r="Q177" s="78">
        <f>+O177+P177</f>
        <v>602</v>
      </c>
    </row>
    <row r="178" spans="1:17" ht="20.100000000000001" customHeight="1" x14ac:dyDescent="0.3">
      <c r="A178" s="8">
        <v>33</v>
      </c>
      <c r="B178" s="9" t="s">
        <v>134</v>
      </c>
      <c r="C178" s="54">
        <v>360</v>
      </c>
      <c r="D178" s="54">
        <v>30</v>
      </c>
      <c r="E178" s="78">
        <f t="shared" si="49"/>
        <v>390</v>
      </c>
      <c r="F178" s="55">
        <f>30+25</f>
        <v>55</v>
      </c>
      <c r="G178" s="54">
        <v>5</v>
      </c>
      <c r="H178" s="78">
        <f t="shared" si="50"/>
        <v>60</v>
      </c>
      <c r="I178" s="54">
        <v>0</v>
      </c>
      <c r="J178" s="54">
        <v>0</v>
      </c>
      <c r="K178" s="78">
        <f t="shared" si="51"/>
        <v>0</v>
      </c>
      <c r="L178" s="59">
        <v>45</v>
      </c>
      <c r="M178" s="57">
        <v>15</v>
      </c>
      <c r="N178" s="82">
        <f t="shared" si="52"/>
        <v>60</v>
      </c>
      <c r="O178" s="42">
        <f t="shared" si="53"/>
        <v>460</v>
      </c>
      <c r="P178" s="42">
        <f t="shared" si="54"/>
        <v>50</v>
      </c>
      <c r="Q178" s="78">
        <f>+O178+P178</f>
        <v>510</v>
      </c>
    </row>
    <row r="179" spans="1:17" ht="20.100000000000001" customHeight="1" x14ac:dyDescent="0.3">
      <c r="A179" s="8">
        <v>34</v>
      </c>
      <c r="B179" s="9" t="s">
        <v>135</v>
      </c>
      <c r="C179" s="54">
        <v>315</v>
      </c>
      <c r="D179" s="60">
        <f>46-19.94</f>
        <v>26.06</v>
      </c>
      <c r="E179" s="78">
        <f t="shared" si="49"/>
        <v>341.06</v>
      </c>
      <c r="F179" s="60">
        <f>30-5</f>
        <v>25</v>
      </c>
      <c r="G179" s="54">
        <v>0</v>
      </c>
      <c r="H179" s="78">
        <f t="shared" si="50"/>
        <v>25</v>
      </c>
      <c r="I179" s="54">
        <v>1</v>
      </c>
      <c r="J179" s="54">
        <v>0</v>
      </c>
      <c r="K179" s="78">
        <f t="shared" si="51"/>
        <v>1</v>
      </c>
      <c r="L179" s="60">
        <f>20-3</f>
        <v>17</v>
      </c>
      <c r="M179" s="57">
        <v>1</v>
      </c>
      <c r="N179" s="82">
        <f t="shared" si="52"/>
        <v>18</v>
      </c>
      <c r="O179" s="42">
        <f t="shared" si="53"/>
        <v>358</v>
      </c>
      <c r="P179" s="42">
        <f t="shared" si="54"/>
        <v>27.06</v>
      </c>
      <c r="Q179" s="78">
        <f>+O179+P179</f>
        <v>385.06</v>
      </c>
    </row>
    <row r="180" spans="1:17" ht="20.100000000000001" customHeight="1" x14ac:dyDescent="0.3">
      <c r="A180" s="8">
        <v>35</v>
      </c>
      <c r="B180" s="9" t="s">
        <v>136</v>
      </c>
      <c r="C180" s="54">
        <v>315</v>
      </c>
      <c r="D180" s="60">
        <f>35-15.17</f>
        <v>19.829999999999998</v>
      </c>
      <c r="E180" s="78">
        <f t="shared" si="49"/>
        <v>334.83</v>
      </c>
      <c r="F180" s="54">
        <v>0</v>
      </c>
      <c r="G180" s="54">
        <v>0</v>
      </c>
      <c r="H180" s="78">
        <f t="shared" si="50"/>
        <v>0</v>
      </c>
      <c r="I180" s="54">
        <v>20</v>
      </c>
      <c r="J180" s="54">
        <v>0</v>
      </c>
      <c r="K180" s="78">
        <f t="shared" si="51"/>
        <v>20</v>
      </c>
      <c r="L180" s="54">
        <v>25</v>
      </c>
      <c r="M180" s="57">
        <v>3</v>
      </c>
      <c r="N180" s="82">
        <f t="shared" si="52"/>
        <v>28</v>
      </c>
      <c r="O180" s="42">
        <f t="shared" si="53"/>
        <v>360</v>
      </c>
      <c r="P180" s="42">
        <f t="shared" si="54"/>
        <v>22.83</v>
      </c>
      <c r="Q180" s="78">
        <f>+O180+P180</f>
        <v>382.83</v>
      </c>
    </row>
    <row r="181" spans="1:17" s="17" customFormat="1" ht="20.100000000000001" customHeight="1" x14ac:dyDescent="0.25">
      <c r="A181" s="14"/>
      <c r="B181" s="15" t="s">
        <v>135</v>
      </c>
      <c r="C181" s="18">
        <f t="shared" ref="C181:Q181" si="64">+C179+C180</f>
        <v>630</v>
      </c>
      <c r="D181" s="18">
        <f t="shared" si="64"/>
        <v>45.89</v>
      </c>
      <c r="E181" s="79">
        <f t="shared" si="64"/>
        <v>675.89</v>
      </c>
      <c r="F181" s="18">
        <f t="shared" si="64"/>
        <v>25</v>
      </c>
      <c r="G181" s="18">
        <f t="shared" si="64"/>
        <v>0</v>
      </c>
      <c r="H181" s="79">
        <f t="shared" si="64"/>
        <v>25</v>
      </c>
      <c r="I181" s="18">
        <f t="shared" si="64"/>
        <v>21</v>
      </c>
      <c r="J181" s="18">
        <f t="shared" si="64"/>
        <v>0</v>
      </c>
      <c r="K181" s="79">
        <f t="shared" si="64"/>
        <v>21</v>
      </c>
      <c r="L181" s="18">
        <f t="shared" si="64"/>
        <v>42</v>
      </c>
      <c r="M181" s="18">
        <f t="shared" si="64"/>
        <v>4</v>
      </c>
      <c r="N181" s="79">
        <f t="shared" si="64"/>
        <v>46</v>
      </c>
      <c r="O181" s="18">
        <f t="shared" si="64"/>
        <v>718</v>
      </c>
      <c r="P181" s="18">
        <f t="shared" si="64"/>
        <v>49.89</v>
      </c>
      <c r="Q181" s="79">
        <f t="shared" si="64"/>
        <v>767.89</v>
      </c>
    </row>
    <row r="182" spans="1:17" ht="20.100000000000001" customHeight="1" x14ac:dyDescent="0.3">
      <c r="A182" s="8">
        <v>36</v>
      </c>
      <c r="B182" s="9" t="s">
        <v>137</v>
      </c>
      <c r="C182" s="54">
        <v>525</v>
      </c>
      <c r="D182" s="54">
        <v>40</v>
      </c>
      <c r="E182" s="78">
        <f t="shared" si="49"/>
        <v>565</v>
      </c>
      <c r="F182" s="60">
        <f>14-2</f>
        <v>12</v>
      </c>
      <c r="G182" s="54">
        <v>0</v>
      </c>
      <c r="H182" s="78">
        <f t="shared" si="50"/>
        <v>12</v>
      </c>
      <c r="I182" s="54">
        <v>15</v>
      </c>
      <c r="J182" s="54">
        <v>0</v>
      </c>
      <c r="K182" s="78">
        <f t="shared" si="51"/>
        <v>15</v>
      </c>
      <c r="L182" s="60">
        <f>50-9</f>
        <v>41</v>
      </c>
      <c r="M182" s="57">
        <v>3</v>
      </c>
      <c r="N182" s="82">
        <f t="shared" si="52"/>
        <v>44</v>
      </c>
      <c r="O182" s="42">
        <f t="shared" si="53"/>
        <v>593</v>
      </c>
      <c r="P182" s="42">
        <f t="shared" si="54"/>
        <v>43</v>
      </c>
      <c r="Q182" s="78">
        <f>+O182+P182</f>
        <v>636</v>
      </c>
    </row>
    <row r="183" spans="1:17" ht="20.100000000000001" customHeight="1" x14ac:dyDescent="0.3">
      <c r="A183" s="8">
        <v>37</v>
      </c>
      <c r="B183" s="9" t="s">
        <v>138</v>
      </c>
      <c r="C183" s="54">
        <v>800</v>
      </c>
      <c r="D183" s="59">
        <f>75</f>
        <v>75</v>
      </c>
      <c r="E183" s="78">
        <f t="shared" si="49"/>
        <v>875</v>
      </c>
      <c r="F183" s="54">
        <v>15</v>
      </c>
      <c r="G183" s="54">
        <v>5</v>
      </c>
      <c r="H183" s="78">
        <f t="shared" si="50"/>
        <v>20</v>
      </c>
      <c r="I183" s="54">
        <v>25</v>
      </c>
      <c r="J183" s="54">
        <v>0</v>
      </c>
      <c r="K183" s="78">
        <f t="shared" si="51"/>
        <v>25</v>
      </c>
      <c r="L183" s="54">
        <v>40</v>
      </c>
      <c r="M183" s="57">
        <v>10</v>
      </c>
      <c r="N183" s="82">
        <f t="shared" si="52"/>
        <v>50</v>
      </c>
      <c r="O183" s="42">
        <f t="shared" si="53"/>
        <v>880</v>
      </c>
      <c r="P183" s="42">
        <f t="shared" si="54"/>
        <v>90</v>
      </c>
      <c r="Q183" s="78">
        <f>+O183+P183</f>
        <v>970</v>
      </c>
    </row>
    <row r="184" spans="1:17" ht="20.100000000000001" customHeight="1" x14ac:dyDescent="0.3">
      <c r="A184" s="8">
        <v>38</v>
      </c>
      <c r="B184" s="9" t="s">
        <v>139</v>
      </c>
      <c r="C184" s="54">
        <v>100</v>
      </c>
      <c r="D184" s="54">
        <v>15</v>
      </c>
      <c r="E184" s="78">
        <f t="shared" si="49"/>
        <v>115</v>
      </c>
      <c r="F184" s="54">
        <v>40</v>
      </c>
      <c r="G184" s="54">
        <v>20</v>
      </c>
      <c r="H184" s="78">
        <f t="shared" si="50"/>
        <v>60</v>
      </c>
      <c r="I184" s="54">
        <v>50</v>
      </c>
      <c r="J184" s="54">
        <v>0</v>
      </c>
      <c r="K184" s="78">
        <f t="shared" si="51"/>
        <v>50</v>
      </c>
      <c r="L184" s="54">
        <v>10</v>
      </c>
      <c r="M184" s="57">
        <v>6</v>
      </c>
      <c r="N184" s="82">
        <f t="shared" si="52"/>
        <v>16</v>
      </c>
      <c r="O184" s="42">
        <f t="shared" si="53"/>
        <v>200</v>
      </c>
      <c r="P184" s="42">
        <f t="shared" si="54"/>
        <v>41</v>
      </c>
      <c r="Q184" s="78">
        <f>+O184+P184</f>
        <v>241</v>
      </c>
    </row>
    <row r="185" spans="1:17" ht="20.100000000000001" customHeight="1" x14ac:dyDescent="0.3">
      <c r="A185" s="8">
        <v>39</v>
      </c>
      <c r="B185" s="9" t="s">
        <v>140</v>
      </c>
      <c r="C185" s="54">
        <v>70</v>
      </c>
      <c r="D185" s="54">
        <v>20</v>
      </c>
      <c r="E185" s="78">
        <f t="shared" si="49"/>
        <v>90</v>
      </c>
      <c r="F185" s="54">
        <v>130</v>
      </c>
      <c r="G185" s="54">
        <v>50</v>
      </c>
      <c r="H185" s="78">
        <f t="shared" si="50"/>
        <v>180</v>
      </c>
      <c r="I185" s="54">
        <v>55</v>
      </c>
      <c r="J185" s="54">
        <v>0</v>
      </c>
      <c r="K185" s="78">
        <f t="shared" si="51"/>
        <v>55</v>
      </c>
      <c r="L185" s="54">
        <v>25</v>
      </c>
      <c r="M185" s="57">
        <v>10</v>
      </c>
      <c r="N185" s="82">
        <f t="shared" si="52"/>
        <v>35</v>
      </c>
      <c r="O185" s="42">
        <f t="shared" si="53"/>
        <v>280</v>
      </c>
      <c r="P185" s="42">
        <f t="shared" si="54"/>
        <v>80</v>
      </c>
      <c r="Q185" s="78">
        <f>+O185+P185</f>
        <v>360</v>
      </c>
    </row>
    <row r="186" spans="1:17" s="17" customFormat="1" ht="20.100000000000001" customHeight="1" x14ac:dyDescent="0.25">
      <c r="A186" s="14"/>
      <c r="B186" s="15" t="s">
        <v>138</v>
      </c>
      <c r="C186" s="18">
        <f t="shared" ref="C186:Q186" si="65">+C183+C184+C185</f>
        <v>970</v>
      </c>
      <c r="D186" s="18">
        <f t="shared" si="65"/>
        <v>110</v>
      </c>
      <c r="E186" s="79">
        <f t="shared" si="65"/>
        <v>1080</v>
      </c>
      <c r="F186" s="18">
        <f t="shared" si="65"/>
        <v>185</v>
      </c>
      <c r="G186" s="18">
        <f t="shared" si="65"/>
        <v>75</v>
      </c>
      <c r="H186" s="79">
        <f t="shared" si="65"/>
        <v>260</v>
      </c>
      <c r="I186" s="18">
        <f t="shared" si="65"/>
        <v>130</v>
      </c>
      <c r="J186" s="18">
        <f t="shared" si="65"/>
        <v>0</v>
      </c>
      <c r="K186" s="79">
        <f t="shared" si="65"/>
        <v>130</v>
      </c>
      <c r="L186" s="18">
        <f t="shared" si="65"/>
        <v>75</v>
      </c>
      <c r="M186" s="18">
        <f t="shared" si="65"/>
        <v>26</v>
      </c>
      <c r="N186" s="79">
        <f t="shared" si="65"/>
        <v>101</v>
      </c>
      <c r="O186" s="18">
        <f t="shared" si="65"/>
        <v>1360</v>
      </c>
      <c r="P186" s="18">
        <f t="shared" si="65"/>
        <v>211</v>
      </c>
      <c r="Q186" s="79">
        <f t="shared" si="65"/>
        <v>1571</v>
      </c>
    </row>
    <row r="187" spans="1:17" s="25" customFormat="1" ht="20.100000000000001" customHeight="1" x14ac:dyDescent="0.25">
      <c r="A187" s="23"/>
      <c r="B187" s="28" t="s">
        <v>141</v>
      </c>
      <c r="C187" s="24">
        <f t="shared" ref="C187:Q187" si="66">+C186+C182+C181+C178+C177+C176+C172+C171+C170+C167+C166+C163+C162+C159+C158+C148+C144+C141+C138</f>
        <v>15446</v>
      </c>
      <c r="D187" s="24">
        <f t="shared" si="66"/>
        <v>1659</v>
      </c>
      <c r="E187" s="24">
        <f t="shared" si="66"/>
        <v>17105</v>
      </c>
      <c r="F187" s="24">
        <f t="shared" si="66"/>
        <v>1970</v>
      </c>
      <c r="G187" s="24">
        <f t="shared" si="66"/>
        <v>482</v>
      </c>
      <c r="H187" s="24">
        <f t="shared" si="66"/>
        <v>2452</v>
      </c>
      <c r="I187" s="24">
        <f t="shared" si="66"/>
        <v>993</v>
      </c>
      <c r="J187" s="24">
        <f t="shared" si="66"/>
        <v>33</v>
      </c>
      <c r="K187" s="24">
        <f t="shared" si="66"/>
        <v>1026</v>
      </c>
      <c r="L187" s="24">
        <f t="shared" si="66"/>
        <v>1640</v>
      </c>
      <c r="M187" s="24">
        <f t="shared" si="66"/>
        <v>218</v>
      </c>
      <c r="N187" s="24">
        <f t="shared" si="66"/>
        <v>1858</v>
      </c>
      <c r="O187" s="24">
        <f t="shared" si="66"/>
        <v>20049</v>
      </c>
      <c r="P187" s="24">
        <f t="shared" si="66"/>
        <v>2392</v>
      </c>
      <c r="Q187" s="24">
        <f t="shared" si="66"/>
        <v>22441</v>
      </c>
    </row>
    <row r="188" spans="1:17" ht="20.100000000000001" customHeight="1" x14ac:dyDescent="0.25">
      <c r="A188" s="8">
        <v>1</v>
      </c>
      <c r="B188" s="21" t="s">
        <v>142</v>
      </c>
      <c r="C188" s="61">
        <v>648.59</v>
      </c>
      <c r="D188" s="61">
        <v>175</v>
      </c>
      <c r="E188" s="78">
        <f t="shared" si="49"/>
        <v>823.59</v>
      </c>
      <c r="F188" s="62">
        <v>0</v>
      </c>
      <c r="G188" s="62">
        <v>0</v>
      </c>
      <c r="H188" s="78">
        <f t="shared" si="50"/>
        <v>0</v>
      </c>
      <c r="I188" s="61">
        <f>51.48+25</f>
        <v>76.47999999999999</v>
      </c>
      <c r="J188" s="61">
        <v>16.149999999999999</v>
      </c>
      <c r="K188" s="78">
        <f t="shared" si="51"/>
        <v>92.63</v>
      </c>
      <c r="L188" s="61">
        <f>58.15+5</f>
        <v>63.15</v>
      </c>
      <c r="M188" s="63">
        <f>46.63</f>
        <v>46.63</v>
      </c>
      <c r="N188" s="82">
        <f t="shared" si="52"/>
        <v>109.78</v>
      </c>
      <c r="O188" s="42">
        <f t="shared" si="53"/>
        <v>788.22</v>
      </c>
      <c r="P188" s="42">
        <f t="shared" si="54"/>
        <v>237.78</v>
      </c>
      <c r="Q188" s="78">
        <f>+O188+P188</f>
        <v>1026</v>
      </c>
    </row>
    <row r="189" spans="1:17" s="17" customFormat="1" ht="20.100000000000001" customHeight="1" x14ac:dyDescent="0.25">
      <c r="A189" s="14"/>
      <c r="B189" s="22" t="s">
        <v>142</v>
      </c>
      <c r="C189" s="16">
        <f t="shared" ref="C189:Q189" si="67">C188</f>
        <v>648.59</v>
      </c>
      <c r="D189" s="16">
        <f t="shared" si="67"/>
        <v>175</v>
      </c>
      <c r="E189" s="79">
        <f t="shared" si="67"/>
        <v>823.59</v>
      </c>
      <c r="F189" s="16">
        <f t="shared" si="67"/>
        <v>0</v>
      </c>
      <c r="G189" s="16">
        <f t="shared" si="67"/>
        <v>0</v>
      </c>
      <c r="H189" s="79">
        <f t="shared" si="67"/>
        <v>0</v>
      </c>
      <c r="I189" s="16">
        <f t="shared" si="67"/>
        <v>76.47999999999999</v>
      </c>
      <c r="J189" s="16">
        <f t="shared" si="67"/>
        <v>16.149999999999999</v>
      </c>
      <c r="K189" s="79">
        <f t="shared" si="67"/>
        <v>92.63</v>
      </c>
      <c r="L189" s="16">
        <f t="shared" si="67"/>
        <v>63.15</v>
      </c>
      <c r="M189" s="16">
        <f t="shared" si="67"/>
        <v>46.63</v>
      </c>
      <c r="N189" s="79">
        <f t="shared" si="67"/>
        <v>109.78</v>
      </c>
      <c r="O189" s="16">
        <f t="shared" si="67"/>
        <v>788.22</v>
      </c>
      <c r="P189" s="16">
        <f t="shared" si="67"/>
        <v>237.78</v>
      </c>
      <c r="Q189" s="79">
        <f t="shared" si="67"/>
        <v>1026</v>
      </c>
    </row>
    <row r="190" spans="1:17" ht="20.100000000000001" customHeight="1" x14ac:dyDescent="0.25">
      <c r="A190" s="8">
        <v>2</v>
      </c>
      <c r="B190" s="21" t="s">
        <v>143</v>
      </c>
      <c r="C190" s="61">
        <v>453.73</v>
      </c>
      <c r="D190" s="61">
        <v>36.07</v>
      </c>
      <c r="E190" s="78">
        <f t="shared" si="49"/>
        <v>489.8</v>
      </c>
      <c r="F190" s="62">
        <v>0</v>
      </c>
      <c r="G190" s="62">
        <v>0</v>
      </c>
      <c r="H190" s="78">
        <f t="shared" si="50"/>
        <v>0</v>
      </c>
      <c r="I190" s="61">
        <f>20+20</f>
        <v>40</v>
      </c>
      <c r="J190" s="61">
        <v>14.82</v>
      </c>
      <c r="K190" s="78">
        <f t="shared" si="51"/>
        <v>54.82</v>
      </c>
      <c r="L190" s="61">
        <f>45</f>
        <v>45</v>
      </c>
      <c r="M190" s="63">
        <f>27</f>
        <v>27</v>
      </c>
      <c r="N190" s="82">
        <f t="shared" si="52"/>
        <v>72</v>
      </c>
      <c r="O190" s="42">
        <f t="shared" si="53"/>
        <v>538.73</v>
      </c>
      <c r="P190" s="42">
        <f t="shared" si="54"/>
        <v>77.89</v>
      </c>
      <c r="Q190" s="78">
        <f>+O190+P190</f>
        <v>616.62</v>
      </c>
    </row>
    <row r="191" spans="1:17" ht="20.100000000000001" customHeight="1" x14ac:dyDescent="0.25">
      <c r="A191" s="8">
        <v>3</v>
      </c>
      <c r="B191" s="21" t="s">
        <v>144</v>
      </c>
      <c r="C191" s="61">
        <v>235.27</v>
      </c>
      <c r="D191" s="61">
        <v>10</v>
      </c>
      <c r="E191" s="78">
        <f t="shared" si="49"/>
        <v>245.27</v>
      </c>
      <c r="F191" s="62">
        <v>0</v>
      </c>
      <c r="G191" s="62">
        <v>0</v>
      </c>
      <c r="H191" s="78">
        <f t="shared" si="50"/>
        <v>0</v>
      </c>
      <c r="I191" s="61">
        <v>0</v>
      </c>
      <c r="J191" s="61">
        <v>0</v>
      </c>
      <c r="K191" s="78">
        <f t="shared" si="51"/>
        <v>0</v>
      </c>
      <c r="L191" s="61">
        <v>58.98</v>
      </c>
      <c r="M191" s="63">
        <v>1.67</v>
      </c>
      <c r="N191" s="82">
        <f t="shared" si="52"/>
        <v>60.65</v>
      </c>
      <c r="O191" s="42">
        <f t="shared" si="53"/>
        <v>294.25</v>
      </c>
      <c r="P191" s="42">
        <f t="shared" si="54"/>
        <v>11.67</v>
      </c>
      <c r="Q191" s="78">
        <f>+O191+P191</f>
        <v>305.92</v>
      </c>
    </row>
    <row r="192" spans="1:17" ht="20.100000000000001" customHeight="1" x14ac:dyDescent="0.25">
      <c r="A192" s="8">
        <v>4</v>
      </c>
      <c r="B192" s="21" t="s">
        <v>145</v>
      </c>
      <c r="C192" s="61">
        <v>74.56</v>
      </c>
      <c r="D192" s="61">
        <v>20</v>
      </c>
      <c r="E192" s="78">
        <f t="shared" si="49"/>
        <v>94.56</v>
      </c>
      <c r="F192" s="62">
        <v>0</v>
      </c>
      <c r="G192" s="62">
        <v>0</v>
      </c>
      <c r="H192" s="78">
        <f t="shared" si="50"/>
        <v>0</v>
      </c>
      <c r="I192" s="61">
        <v>0</v>
      </c>
      <c r="J192" s="61">
        <v>0</v>
      </c>
      <c r="K192" s="78">
        <f t="shared" si="51"/>
        <v>0</v>
      </c>
      <c r="L192" s="61">
        <v>20.5</v>
      </c>
      <c r="M192" s="63">
        <v>1.5</v>
      </c>
      <c r="N192" s="82">
        <f t="shared" si="52"/>
        <v>22</v>
      </c>
      <c r="O192" s="42">
        <f t="shared" si="53"/>
        <v>95.06</v>
      </c>
      <c r="P192" s="42">
        <f t="shared" si="54"/>
        <v>21.5</v>
      </c>
      <c r="Q192" s="78">
        <f>+O192+P192</f>
        <v>116.56</v>
      </c>
    </row>
    <row r="193" spans="1:17" s="17" customFormat="1" ht="20.100000000000001" customHeight="1" x14ac:dyDescent="0.25">
      <c r="A193" s="14"/>
      <c r="B193" s="22" t="s">
        <v>143</v>
      </c>
      <c r="C193" s="16">
        <f t="shared" ref="C193:Q193" si="68">+C190+C191+C192</f>
        <v>763.56</v>
      </c>
      <c r="D193" s="16">
        <f t="shared" si="68"/>
        <v>66.069999999999993</v>
      </c>
      <c r="E193" s="79">
        <f t="shared" si="68"/>
        <v>829.63000000000011</v>
      </c>
      <c r="F193" s="16">
        <f t="shared" si="68"/>
        <v>0</v>
      </c>
      <c r="G193" s="16">
        <f t="shared" si="68"/>
        <v>0</v>
      </c>
      <c r="H193" s="79">
        <f t="shared" si="68"/>
        <v>0</v>
      </c>
      <c r="I193" s="16">
        <f t="shared" si="68"/>
        <v>40</v>
      </c>
      <c r="J193" s="16">
        <f t="shared" si="68"/>
        <v>14.82</v>
      </c>
      <c r="K193" s="79">
        <f t="shared" si="68"/>
        <v>54.82</v>
      </c>
      <c r="L193" s="16">
        <f t="shared" si="68"/>
        <v>124.47999999999999</v>
      </c>
      <c r="M193" s="16">
        <f t="shared" si="68"/>
        <v>30.17</v>
      </c>
      <c r="N193" s="79">
        <f t="shared" si="68"/>
        <v>154.65</v>
      </c>
      <c r="O193" s="16">
        <f t="shared" si="68"/>
        <v>928.04</v>
      </c>
      <c r="P193" s="16">
        <f t="shared" si="68"/>
        <v>111.06</v>
      </c>
      <c r="Q193" s="79">
        <f t="shared" si="68"/>
        <v>1039.0999999999999</v>
      </c>
    </row>
    <row r="194" spans="1:17" ht="20.100000000000001" customHeight="1" x14ac:dyDescent="0.25">
      <c r="A194" s="8">
        <v>5</v>
      </c>
      <c r="B194" s="21" t="s">
        <v>146</v>
      </c>
      <c r="C194" s="64">
        <v>700.13</v>
      </c>
      <c r="D194" s="64">
        <f>121.49+43.21-5.68</f>
        <v>159.01999999999998</v>
      </c>
      <c r="E194" s="78">
        <f t="shared" si="49"/>
        <v>859.15</v>
      </c>
      <c r="F194" s="65">
        <v>0</v>
      </c>
      <c r="G194" s="65">
        <v>0</v>
      </c>
      <c r="H194" s="78">
        <f t="shared" si="50"/>
        <v>0</v>
      </c>
      <c r="I194" s="64">
        <f>38+20</f>
        <v>58</v>
      </c>
      <c r="J194" s="64">
        <v>14</v>
      </c>
      <c r="K194" s="78">
        <f t="shared" si="51"/>
        <v>72</v>
      </c>
      <c r="L194" s="64">
        <f>111</f>
        <v>111</v>
      </c>
      <c r="M194" s="66">
        <f>22</f>
        <v>22</v>
      </c>
      <c r="N194" s="82">
        <f t="shared" si="52"/>
        <v>133</v>
      </c>
      <c r="O194" s="42">
        <f t="shared" si="53"/>
        <v>869.13</v>
      </c>
      <c r="P194" s="42">
        <f t="shared" si="54"/>
        <v>195.01999999999998</v>
      </c>
      <c r="Q194" s="78">
        <f>+O194+P194</f>
        <v>1064.1500000000001</v>
      </c>
    </row>
    <row r="195" spans="1:17" ht="20.100000000000001" customHeight="1" x14ac:dyDescent="0.25">
      <c r="A195" s="8">
        <v>6</v>
      </c>
      <c r="B195" s="21" t="s">
        <v>147</v>
      </c>
      <c r="C195" s="64">
        <v>555.5</v>
      </c>
      <c r="D195" s="64">
        <v>177.22</v>
      </c>
      <c r="E195" s="78">
        <f t="shared" si="49"/>
        <v>732.72</v>
      </c>
      <c r="F195" s="65">
        <v>0</v>
      </c>
      <c r="G195" s="65">
        <v>0</v>
      </c>
      <c r="H195" s="78">
        <f t="shared" si="50"/>
        <v>0</v>
      </c>
      <c r="I195" s="64">
        <v>0</v>
      </c>
      <c r="J195" s="64">
        <v>0</v>
      </c>
      <c r="K195" s="78">
        <f t="shared" si="51"/>
        <v>0</v>
      </c>
      <c r="L195" s="64">
        <f>122.08</f>
        <v>122.08</v>
      </c>
      <c r="M195" s="66">
        <f>26.96</f>
        <v>26.96</v>
      </c>
      <c r="N195" s="82">
        <f t="shared" si="52"/>
        <v>149.04</v>
      </c>
      <c r="O195" s="42">
        <f t="shared" si="53"/>
        <v>677.58</v>
      </c>
      <c r="P195" s="42">
        <f t="shared" si="54"/>
        <v>204.18</v>
      </c>
      <c r="Q195" s="78">
        <f>+O195+P195</f>
        <v>881.76</v>
      </c>
    </row>
    <row r="196" spans="1:17" ht="20.100000000000001" customHeight="1" x14ac:dyDescent="0.25">
      <c r="A196" s="8">
        <v>7</v>
      </c>
      <c r="B196" s="21" t="s">
        <v>148</v>
      </c>
      <c r="C196" s="61">
        <v>47.75</v>
      </c>
      <c r="D196" s="61">
        <v>0</v>
      </c>
      <c r="E196" s="78">
        <f t="shared" si="49"/>
        <v>47.75</v>
      </c>
      <c r="F196" s="62">
        <v>0</v>
      </c>
      <c r="G196" s="62">
        <v>0</v>
      </c>
      <c r="H196" s="78">
        <f t="shared" si="50"/>
        <v>0</v>
      </c>
      <c r="I196" s="61">
        <v>0</v>
      </c>
      <c r="J196" s="61">
        <v>0</v>
      </c>
      <c r="K196" s="78">
        <f t="shared" si="51"/>
        <v>0</v>
      </c>
      <c r="L196" s="61">
        <v>2.65</v>
      </c>
      <c r="M196" s="63">
        <v>0</v>
      </c>
      <c r="N196" s="82">
        <f t="shared" si="52"/>
        <v>2.65</v>
      </c>
      <c r="O196" s="42">
        <f t="shared" si="53"/>
        <v>50.4</v>
      </c>
      <c r="P196" s="42">
        <f t="shared" si="54"/>
        <v>0</v>
      </c>
      <c r="Q196" s="78">
        <f>+O196+P196</f>
        <v>50.4</v>
      </c>
    </row>
    <row r="197" spans="1:17" s="17" customFormat="1" ht="20.100000000000001" customHeight="1" x14ac:dyDescent="0.25">
      <c r="A197" s="14"/>
      <c r="B197" s="22" t="s">
        <v>147</v>
      </c>
      <c r="C197" s="16">
        <f t="shared" ref="C197:Q197" si="69">+C195+C196</f>
        <v>603.25</v>
      </c>
      <c r="D197" s="16">
        <f t="shared" si="69"/>
        <v>177.22</v>
      </c>
      <c r="E197" s="79">
        <f t="shared" si="69"/>
        <v>780.47</v>
      </c>
      <c r="F197" s="16">
        <f t="shared" si="69"/>
        <v>0</v>
      </c>
      <c r="G197" s="16">
        <f t="shared" si="69"/>
        <v>0</v>
      </c>
      <c r="H197" s="79">
        <f t="shared" si="69"/>
        <v>0</v>
      </c>
      <c r="I197" s="16">
        <f t="shared" si="69"/>
        <v>0</v>
      </c>
      <c r="J197" s="16">
        <f t="shared" si="69"/>
        <v>0</v>
      </c>
      <c r="K197" s="79">
        <f t="shared" si="69"/>
        <v>0</v>
      </c>
      <c r="L197" s="16">
        <f t="shared" si="69"/>
        <v>124.73</v>
      </c>
      <c r="M197" s="16">
        <f t="shared" si="69"/>
        <v>26.96</v>
      </c>
      <c r="N197" s="79">
        <f t="shared" si="69"/>
        <v>151.69</v>
      </c>
      <c r="O197" s="16">
        <f t="shared" si="69"/>
        <v>727.98</v>
      </c>
      <c r="P197" s="16">
        <f t="shared" si="69"/>
        <v>204.18</v>
      </c>
      <c r="Q197" s="79">
        <f t="shared" si="69"/>
        <v>932.16</v>
      </c>
    </row>
    <row r="198" spans="1:17" ht="20.100000000000001" customHeight="1" x14ac:dyDescent="0.25">
      <c r="A198" s="27">
        <v>8</v>
      </c>
      <c r="B198" s="21" t="s">
        <v>149</v>
      </c>
      <c r="C198" s="61">
        <v>0</v>
      </c>
      <c r="D198" s="61">
        <v>0</v>
      </c>
      <c r="E198" s="78">
        <f t="shared" si="49"/>
        <v>0</v>
      </c>
      <c r="F198" s="62">
        <v>2294.1999999999998</v>
      </c>
      <c r="G198" s="62">
        <f>815.28+5.72</f>
        <v>821</v>
      </c>
      <c r="H198" s="78">
        <f t="shared" si="50"/>
        <v>3115.2</v>
      </c>
      <c r="I198" s="61">
        <f>198+2.62</f>
        <v>200.62</v>
      </c>
      <c r="J198" s="61">
        <f>36.45+7.51</f>
        <v>43.96</v>
      </c>
      <c r="K198" s="78">
        <f t="shared" si="51"/>
        <v>244.58</v>
      </c>
      <c r="L198" s="61">
        <v>0</v>
      </c>
      <c r="M198" s="63">
        <v>0</v>
      </c>
      <c r="N198" s="82">
        <f t="shared" si="52"/>
        <v>0</v>
      </c>
      <c r="O198" s="42">
        <f t="shared" si="53"/>
        <v>2494.8199999999997</v>
      </c>
      <c r="P198" s="42">
        <f t="shared" si="54"/>
        <v>864.96</v>
      </c>
      <c r="Q198" s="78">
        <f t="shared" ref="Q198:Q206" si="70">+O198+P198</f>
        <v>3359.7799999999997</v>
      </c>
    </row>
    <row r="199" spans="1:17" ht="20.100000000000001" customHeight="1" x14ac:dyDescent="0.25">
      <c r="A199" s="8">
        <v>9</v>
      </c>
      <c r="B199" s="21" t="s">
        <v>150</v>
      </c>
      <c r="C199" s="64">
        <v>607.09</v>
      </c>
      <c r="D199" s="64">
        <f>35+15</f>
        <v>50</v>
      </c>
      <c r="E199" s="78">
        <f t="shared" si="49"/>
        <v>657.09</v>
      </c>
      <c r="F199" s="65">
        <v>0</v>
      </c>
      <c r="G199" s="65">
        <v>0</v>
      </c>
      <c r="H199" s="78">
        <f t="shared" si="50"/>
        <v>0</v>
      </c>
      <c r="I199" s="64">
        <v>0</v>
      </c>
      <c r="J199" s="64">
        <v>0</v>
      </c>
      <c r="K199" s="78">
        <f t="shared" si="51"/>
        <v>0</v>
      </c>
      <c r="L199" s="64">
        <f>85.64-2.26</f>
        <v>83.38</v>
      </c>
      <c r="M199" s="66">
        <f>22.34</f>
        <v>22.34</v>
      </c>
      <c r="N199" s="82">
        <f t="shared" si="52"/>
        <v>105.72</v>
      </c>
      <c r="O199" s="42">
        <f t="shared" si="53"/>
        <v>690.47</v>
      </c>
      <c r="P199" s="42">
        <f t="shared" si="54"/>
        <v>72.34</v>
      </c>
      <c r="Q199" s="78">
        <f t="shared" si="70"/>
        <v>762.81000000000006</v>
      </c>
    </row>
    <row r="200" spans="1:17" ht="20.100000000000001" customHeight="1" x14ac:dyDescent="0.25">
      <c r="A200" s="8">
        <v>10</v>
      </c>
      <c r="B200" s="21" t="s">
        <v>151</v>
      </c>
      <c r="C200" s="64">
        <v>504.73</v>
      </c>
      <c r="D200" s="64">
        <f>126.51+30+12.85</f>
        <v>169.35999999999999</v>
      </c>
      <c r="E200" s="78">
        <f t="shared" si="49"/>
        <v>674.09</v>
      </c>
      <c r="F200" s="65">
        <v>0</v>
      </c>
      <c r="G200" s="65">
        <v>0</v>
      </c>
      <c r="H200" s="78">
        <f t="shared" si="50"/>
        <v>0</v>
      </c>
      <c r="I200" s="64">
        <f>40+20</f>
        <v>60</v>
      </c>
      <c r="J200" s="64">
        <v>17.690000000000001</v>
      </c>
      <c r="K200" s="78">
        <f t="shared" si="51"/>
        <v>77.69</v>
      </c>
      <c r="L200" s="64">
        <v>0</v>
      </c>
      <c r="M200" s="66">
        <v>0</v>
      </c>
      <c r="N200" s="82">
        <f t="shared" si="52"/>
        <v>0</v>
      </c>
      <c r="O200" s="42">
        <f t="shared" si="53"/>
        <v>564.73</v>
      </c>
      <c r="P200" s="42">
        <f t="shared" si="54"/>
        <v>187.04999999999998</v>
      </c>
      <c r="Q200" s="78">
        <f t="shared" si="70"/>
        <v>751.78</v>
      </c>
    </row>
    <row r="201" spans="1:17" ht="20.100000000000001" customHeight="1" x14ac:dyDescent="0.25">
      <c r="A201" s="8">
        <v>11</v>
      </c>
      <c r="B201" s="21" t="s">
        <v>152</v>
      </c>
      <c r="C201" s="61">
        <v>242.42</v>
      </c>
      <c r="D201" s="61">
        <v>145.87</v>
      </c>
      <c r="E201" s="78">
        <f t="shared" ref="E201:E263" si="71">+C201+D201</f>
        <v>388.28999999999996</v>
      </c>
      <c r="F201" s="62">
        <v>0</v>
      </c>
      <c r="G201" s="62">
        <v>0</v>
      </c>
      <c r="H201" s="78">
        <f t="shared" ref="H201:H263" si="72">+F201+G201</f>
        <v>0</v>
      </c>
      <c r="I201" s="61">
        <f>23.87+20</f>
        <v>43.870000000000005</v>
      </c>
      <c r="J201" s="61">
        <v>0</v>
      </c>
      <c r="K201" s="78">
        <f t="shared" ref="K201:K263" si="73">+I201+J201</f>
        <v>43.870000000000005</v>
      </c>
      <c r="L201" s="61">
        <f>38.71</f>
        <v>38.71</v>
      </c>
      <c r="M201" s="63">
        <f>13.97</f>
        <v>13.97</v>
      </c>
      <c r="N201" s="82">
        <f t="shared" ref="N201:N263" si="74">+L201+M201</f>
        <v>52.68</v>
      </c>
      <c r="O201" s="42">
        <f t="shared" ref="O201:O263" si="75">+C201+F201+I201+L201</f>
        <v>324.99999999999994</v>
      </c>
      <c r="P201" s="42">
        <f t="shared" ref="P201:P263" si="76">+D201+G201+J201+M201</f>
        <v>159.84</v>
      </c>
      <c r="Q201" s="78">
        <f t="shared" si="70"/>
        <v>484.83999999999992</v>
      </c>
    </row>
    <row r="202" spans="1:17" ht="20.100000000000001" customHeight="1" x14ac:dyDescent="0.25">
      <c r="A202" s="8">
        <v>12</v>
      </c>
      <c r="B202" s="21" t="s">
        <v>153</v>
      </c>
      <c r="C202" s="61">
        <v>185.26</v>
      </c>
      <c r="D202" s="61">
        <v>29.73</v>
      </c>
      <c r="E202" s="78">
        <f t="shared" si="71"/>
        <v>214.98999999999998</v>
      </c>
      <c r="F202" s="62">
        <v>0</v>
      </c>
      <c r="G202" s="62">
        <v>0</v>
      </c>
      <c r="H202" s="78">
        <f t="shared" si="72"/>
        <v>0</v>
      </c>
      <c r="I202" s="61">
        <v>15</v>
      </c>
      <c r="J202" s="61">
        <v>0</v>
      </c>
      <c r="K202" s="78">
        <f t="shared" si="73"/>
        <v>15</v>
      </c>
      <c r="L202" s="61">
        <v>20</v>
      </c>
      <c r="M202" s="63">
        <v>5</v>
      </c>
      <c r="N202" s="82">
        <f t="shared" si="74"/>
        <v>25</v>
      </c>
      <c r="O202" s="42">
        <f t="shared" si="75"/>
        <v>220.26</v>
      </c>
      <c r="P202" s="42">
        <f t="shared" si="76"/>
        <v>34.730000000000004</v>
      </c>
      <c r="Q202" s="78">
        <f t="shared" si="70"/>
        <v>254.99</v>
      </c>
    </row>
    <row r="203" spans="1:17" ht="20.100000000000001" customHeight="1" x14ac:dyDescent="0.25">
      <c r="A203" s="8">
        <v>13</v>
      </c>
      <c r="B203" s="21" t="s">
        <v>154</v>
      </c>
      <c r="C203" s="61">
        <v>29.33</v>
      </c>
      <c r="D203" s="61">
        <v>11.14</v>
      </c>
      <c r="E203" s="78">
        <f t="shared" si="71"/>
        <v>40.47</v>
      </c>
      <c r="F203" s="62">
        <v>0</v>
      </c>
      <c r="G203" s="62">
        <v>0</v>
      </c>
      <c r="H203" s="78">
        <f t="shared" si="72"/>
        <v>0</v>
      </c>
      <c r="I203" s="61">
        <v>0</v>
      </c>
      <c r="J203" s="61">
        <v>0</v>
      </c>
      <c r="K203" s="78">
        <f t="shared" si="73"/>
        <v>0</v>
      </c>
      <c r="L203" s="61">
        <v>4.53</v>
      </c>
      <c r="M203" s="63">
        <v>1.42</v>
      </c>
      <c r="N203" s="82">
        <f t="shared" si="74"/>
        <v>5.95</v>
      </c>
      <c r="O203" s="42">
        <f t="shared" si="75"/>
        <v>33.86</v>
      </c>
      <c r="P203" s="42">
        <f t="shared" si="76"/>
        <v>12.56</v>
      </c>
      <c r="Q203" s="78">
        <f t="shared" si="70"/>
        <v>46.42</v>
      </c>
    </row>
    <row r="204" spans="1:17" ht="20.100000000000001" customHeight="1" x14ac:dyDescent="0.25">
      <c r="A204" s="8">
        <v>14</v>
      </c>
      <c r="B204" s="21" t="s">
        <v>155</v>
      </c>
      <c r="C204" s="61">
        <v>73.099999999999994</v>
      </c>
      <c r="D204" s="61">
        <v>6</v>
      </c>
      <c r="E204" s="78">
        <f t="shared" si="71"/>
        <v>79.099999999999994</v>
      </c>
      <c r="F204" s="62">
        <v>0</v>
      </c>
      <c r="G204" s="62">
        <v>0</v>
      </c>
      <c r="H204" s="78">
        <f t="shared" si="72"/>
        <v>0</v>
      </c>
      <c r="I204" s="61">
        <v>1</v>
      </c>
      <c r="J204" s="61">
        <v>0</v>
      </c>
      <c r="K204" s="78">
        <f t="shared" si="73"/>
        <v>1</v>
      </c>
      <c r="L204" s="61">
        <v>1</v>
      </c>
      <c r="M204" s="63">
        <v>0.25</v>
      </c>
      <c r="N204" s="82">
        <f t="shared" si="74"/>
        <v>1.25</v>
      </c>
      <c r="O204" s="42">
        <f t="shared" si="75"/>
        <v>75.099999999999994</v>
      </c>
      <c r="P204" s="42">
        <f t="shared" si="76"/>
        <v>6.25</v>
      </c>
      <c r="Q204" s="78">
        <f t="shared" si="70"/>
        <v>81.349999999999994</v>
      </c>
    </row>
    <row r="205" spans="1:17" ht="20.100000000000001" customHeight="1" x14ac:dyDescent="0.25">
      <c r="A205" s="8">
        <v>15</v>
      </c>
      <c r="B205" s="21" t="s">
        <v>156</v>
      </c>
      <c r="C205" s="61">
        <v>42.55</v>
      </c>
      <c r="D205" s="64">
        <v>15</v>
      </c>
      <c r="E205" s="78">
        <f t="shared" si="71"/>
        <v>57.55</v>
      </c>
      <c r="F205" s="65">
        <v>0</v>
      </c>
      <c r="G205" s="65">
        <v>0</v>
      </c>
      <c r="H205" s="78">
        <f t="shared" si="72"/>
        <v>0</v>
      </c>
      <c r="I205" s="64">
        <v>2.0099999999999998</v>
      </c>
      <c r="J205" s="64">
        <v>0</v>
      </c>
      <c r="K205" s="78">
        <f t="shared" si="73"/>
        <v>2.0099999999999998</v>
      </c>
      <c r="L205" s="64">
        <v>0</v>
      </c>
      <c r="M205" s="63">
        <v>0</v>
      </c>
      <c r="N205" s="82">
        <f t="shared" si="74"/>
        <v>0</v>
      </c>
      <c r="O205" s="42">
        <f t="shared" si="75"/>
        <v>44.559999999999995</v>
      </c>
      <c r="P205" s="42">
        <f t="shared" si="76"/>
        <v>15</v>
      </c>
      <c r="Q205" s="78">
        <f t="shared" si="70"/>
        <v>59.559999999999995</v>
      </c>
    </row>
    <row r="206" spans="1:17" ht="20.100000000000001" customHeight="1" x14ac:dyDescent="0.25">
      <c r="A206" s="8">
        <v>16</v>
      </c>
      <c r="B206" s="21" t="s">
        <v>157</v>
      </c>
      <c r="C206" s="61">
        <v>174.03</v>
      </c>
      <c r="D206" s="64">
        <f>37.17+10</f>
        <v>47.17</v>
      </c>
      <c r="E206" s="78">
        <f t="shared" si="71"/>
        <v>221.2</v>
      </c>
      <c r="F206" s="65">
        <v>0</v>
      </c>
      <c r="G206" s="65">
        <v>0</v>
      </c>
      <c r="H206" s="78">
        <f t="shared" si="72"/>
        <v>0</v>
      </c>
      <c r="I206" s="64">
        <v>0</v>
      </c>
      <c r="J206" s="64">
        <v>0</v>
      </c>
      <c r="K206" s="78">
        <f t="shared" si="73"/>
        <v>0</v>
      </c>
      <c r="L206" s="64">
        <v>17.93</v>
      </c>
      <c r="M206" s="63">
        <v>3.23</v>
      </c>
      <c r="N206" s="82">
        <f t="shared" si="74"/>
        <v>21.16</v>
      </c>
      <c r="O206" s="42">
        <f t="shared" si="75"/>
        <v>191.96</v>
      </c>
      <c r="P206" s="42">
        <f t="shared" si="76"/>
        <v>50.4</v>
      </c>
      <c r="Q206" s="78">
        <f t="shared" si="70"/>
        <v>242.36</v>
      </c>
    </row>
    <row r="207" spans="1:17" s="17" customFormat="1" ht="20.100000000000001" customHeight="1" x14ac:dyDescent="0.25">
      <c r="A207" s="14"/>
      <c r="B207" s="22" t="s">
        <v>152</v>
      </c>
      <c r="C207" s="16">
        <f t="shared" ref="C207:Q207" si="77">SUM(C201:C206)</f>
        <v>746.68999999999983</v>
      </c>
      <c r="D207" s="16">
        <f t="shared" si="77"/>
        <v>254.91000000000003</v>
      </c>
      <c r="E207" s="79">
        <f t="shared" si="77"/>
        <v>1001.5999999999999</v>
      </c>
      <c r="F207" s="16">
        <f t="shared" si="77"/>
        <v>0</v>
      </c>
      <c r="G207" s="16">
        <f t="shared" si="77"/>
        <v>0</v>
      </c>
      <c r="H207" s="79">
        <f t="shared" si="77"/>
        <v>0</v>
      </c>
      <c r="I207" s="16">
        <f t="shared" si="77"/>
        <v>61.88</v>
      </c>
      <c r="J207" s="16">
        <f t="shared" si="77"/>
        <v>0</v>
      </c>
      <c r="K207" s="79">
        <f t="shared" si="77"/>
        <v>61.88</v>
      </c>
      <c r="L207" s="16">
        <f t="shared" si="77"/>
        <v>82.170000000000016</v>
      </c>
      <c r="M207" s="16">
        <f t="shared" si="77"/>
        <v>23.87</v>
      </c>
      <c r="N207" s="79">
        <f t="shared" si="77"/>
        <v>106.04</v>
      </c>
      <c r="O207" s="16">
        <f t="shared" si="77"/>
        <v>890.74</v>
      </c>
      <c r="P207" s="16">
        <f t="shared" si="77"/>
        <v>278.77999999999997</v>
      </c>
      <c r="Q207" s="79">
        <f t="shared" si="77"/>
        <v>1169.52</v>
      </c>
    </row>
    <row r="208" spans="1:17" ht="20.100000000000001" customHeight="1" x14ac:dyDescent="0.25">
      <c r="A208" s="8">
        <v>17</v>
      </c>
      <c r="B208" s="21" t="s">
        <v>158</v>
      </c>
      <c r="C208" s="61">
        <v>647.57000000000005</v>
      </c>
      <c r="D208" s="64">
        <v>89.89</v>
      </c>
      <c r="E208" s="78">
        <f t="shared" si="71"/>
        <v>737.46</v>
      </c>
      <c r="F208" s="62">
        <v>0</v>
      </c>
      <c r="G208" s="62">
        <v>0</v>
      </c>
      <c r="H208" s="78">
        <f t="shared" si="72"/>
        <v>0</v>
      </c>
      <c r="I208" s="61">
        <v>0</v>
      </c>
      <c r="J208" s="61">
        <v>0</v>
      </c>
      <c r="K208" s="78">
        <f t="shared" si="73"/>
        <v>0</v>
      </c>
      <c r="L208" s="61">
        <f>39.12</f>
        <v>39.119999999999997</v>
      </c>
      <c r="M208" s="63">
        <f>12.25</f>
        <v>12.25</v>
      </c>
      <c r="N208" s="82">
        <f t="shared" si="74"/>
        <v>51.37</v>
      </c>
      <c r="O208" s="42">
        <f t="shared" si="75"/>
        <v>686.69</v>
      </c>
      <c r="P208" s="42">
        <f t="shared" si="76"/>
        <v>102.14</v>
      </c>
      <c r="Q208" s="78">
        <f>+O208+P208</f>
        <v>788.83</v>
      </c>
    </row>
    <row r="209" spans="1:17" ht="20.100000000000001" customHeight="1" x14ac:dyDescent="0.25">
      <c r="A209" s="8">
        <v>18</v>
      </c>
      <c r="B209" s="21" t="s">
        <v>159</v>
      </c>
      <c r="C209" s="61">
        <v>233.01</v>
      </c>
      <c r="D209" s="61">
        <v>25</v>
      </c>
      <c r="E209" s="78">
        <f t="shared" si="71"/>
        <v>258.01</v>
      </c>
      <c r="F209" s="62">
        <v>0</v>
      </c>
      <c r="G209" s="62">
        <v>0</v>
      </c>
      <c r="H209" s="78">
        <f t="shared" si="72"/>
        <v>0</v>
      </c>
      <c r="I209" s="61">
        <v>0</v>
      </c>
      <c r="J209" s="61">
        <v>0</v>
      </c>
      <c r="K209" s="78">
        <f t="shared" si="73"/>
        <v>0</v>
      </c>
      <c r="L209" s="64">
        <f>31.35-6.35</f>
        <v>25</v>
      </c>
      <c r="M209" s="66">
        <f>21.4-5.4</f>
        <v>15.999999999999998</v>
      </c>
      <c r="N209" s="82">
        <f t="shared" si="74"/>
        <v>41</v>
      </c>
      <c r="O209" s="42">
        <f t="shared" si="75"/>
        <v>258.01</v>
      </c>
      <c r="P209" s="42">
        <f t="shared" si="76"/>
        <v>41</v>
      </c>
      <c r="Q209" s="78">
        <f>+O209+P209</f>
        <v>299.01</v>
      </c>
    </row>
    <row r="210" spans="1:17" ht="20.100000000000001" customHeight="1" x14ac:dyDescent="0.25">
      <c r="A210" s="8">
        <v>19</v>
      </c>
      <c r="B210" s="21" t="s">
        <v>160</v>
      </c>
      <c r="C210" s="61">
        <v>126.35</v>
      </c>
      <c r="D210" s="61">
        <v>12</v>
      </c>
      <c r="E210" s="78">
        <f t="shared" si="71"/>
        <v>138.35</v>
      </c>
      <c r="F210" s="62">
        <v>0</v>
      </c>
      <c r="G210" s="62">
        <v>0</v>
      </c>
      <c r="H210" s="78">
        <f t="shared" si="72"/>
        <v>0</v>
      </c>
      <c r="I210" s="61">
        <f>20+5</f>
        <v>25</v>
      </c>
      <c r="J210" s="61">
        <v>0</v>
      </c>
      <c r="K210" s="78">
        <f t="shared" si="73"/>
        <v>25</v>
      </c>
      <c r="L210" s="64">
        <v>20</v>
      </c>
      <c r="M210" s="66">
        <f>5.5+5.4</f>
        <v>10.9</v>
      </c>
      <c r="N210" s="82">
        <f t="shared" si="74"/>
        <v>30.9</v>
      </c>
      <c r="O210" s="42">
        <f t="shared" si="75"/>
        <v>171.35</v>
      </c>
      <c r="P210" s="42">
        <f t="shared" si="76"/>
        <v>22.9</v>
      </c>
      <c r="Q210" s="78">
        <f>+O210+P210</f>
        <v>194.25</v>
      </c>
    </row>
    <row r="211" spans="1:17" s="17" customFormat="1" ht="20.100000000000001" customHeight="1" x14ac:dyDescent="0.25">
      <c r="A211" s="14"/>
      <c r="B211" s="22" t="s">
        <v>159</v>
      </c>
      <c r="C211" s="16">
        <f t="shared" ref="C211:Q211" si="78">+C209+C210</f>
        <v>359.36</v>
      </c>
      <c r="D211" s="16">
        <f t="shared" si="78"/>
        <v>37</v>
      </c>
      <c r="E211" s="79">
        <f t="shared" si="78"/>
        <v>396.36</v>
      </c>
      <c r="F211" s="16">
        <f t="shared" si="78"/>
        <v>0</v>
      </c>
      <c r="G211" s="16">
        <f t="shared" si="78"/>
        <v>0</v>
      </c>
      <c r="H211" s="79">
        <f t="shared" si="78"/>
        <v>0</v>
      </c>
      <c r="I211" s="16">
        <f t="shared" si="78"/>
        <v>25</v>
      </c>
      <c r="J211" s="16">
        <f t="shared" si="78"/>
        <v>0</v>
      </c>
      <c r="K211" s="79">
        <f t="shared" si="78"/>
        <v>25</v>
      </c>
      <c r="L211" s="16">
        <f t="shared" si="78"/>
        <v>45</v>
      </c>
      <c r="M211" s="16">
        <f t="shared" si="78"/>
        <v>26.9</v>
      </c>
      <c r="N211" s="79">
        <f t="shared" si="78"/>
        <v>71.900000000000006</v>
      </c>
      <c r="O211" s="16">
        <f t="shared" si="78"/>
        <v>429.36</v>
      </c>
      <c r="P211" s="16">
        <f t="shared" si="78"/>
        <v>63.9</v>
      </c>
      <c r="Q211" s="79">
        <f t="shared" si="78"/>
        <v>493.26</v>
      </c>
    </row>
    <row r="212" spans="1:17" ht="20.100000000000001" customHeight="1" x14ac:dyDescent="0.25">
      <c r="A212" s="8">
        <v>20</v>
      </c>
      <c r="B212" s="21" t="s">
        <v>161</v>
      </c>
      <c r="C212" s="61">
        <v>174.23</v>
      </c>
      <c r="D212" s="61">
        <v>35</v>
      </c>
      <c r="E212" s="78">
        <f t="shared" si="71"/>
        <v>209.23</v>
      </c>
      <c r="F212" s="62">
        <v>0</v>
      </c>
      <c r="G212" s="62">
        <v>0</v>
      </c>
      <c r="H212" s="78">
        <f t="shared" si="72"/>
        <v>0</v>
      </c>
      <c r="I212" s="61">
        <f>7.02+3</f>
        <v>10.02</v>
      </c>
      <c r="J212" s="61">
        <v>2.0099999999999998</v>
      </c>
      <c r="K212" s="78">
        <f t="shared" si="73"/>
        <v>12.03</v>
      </c>
      <c r="L212" s="61">
        <f>15.38</f>
        <v>15.38</v>
      </c>
      <c r="M212" s="63">
        <v>4.58</v>
      </c>
      <c r="N212" s="82">
        <f t="shared" si="74"/>
        <v>19.96</v>
      </c>
      <c r="O212" s="42">
        <f t="shared" si="75"/>
        <v>199.63</v>
      </c>
      <c r="P212" s="42">
        <f t="shared" si="76"/>
        <v>41.589999999999996</v>
      </c>
      <c r="Q212" s="78">
        <f>+O212+P212</f>
        <v>241.22</v>
      </c>
    </row>
    <row r="213" spans="1:17" ht="20.100000000000001" customHeight="1" x14ac:dyDescent="0.25">
      <c r="A213" s="8">
        <v>21</v>
      </c>
      <c r="B213" s="21" t="s">
        <v>162</v>
      </c>
      <c r="C213" s="61">
        <v>43.56</v>
      </c>
      <c r="D213" s="61">
        <v>6</v>
      </c>
      <c r="E213" s="78">
        <f t="shared" si="71"/>
        <v>49.56</v>
      </c>
      <c r="F213" s="62">
        <v>0</v>
      </c>
      <c r="G213" s="62">
        <v>0</v>
      </c>
      <c r="H213" s="78">
        <f t="shared" si="72"/>
        <v>0</v>
      </c>
      <c r="I213" s="61">
        <v>0</v>
      </c>
      <c r="J213" s="61">
        <v>0</v>
      </c>
      <c r="K213" s="78">
        <f t="shared" si="73"/>
        <v>0</v>
      </c>
      <c r="L213" s="61">
        <v>2.19</v>
      </c>
      <c r="M213" s="63">
        <f>7</f>
        <v>7</v>
      </c>
      <c r="N213" s="82">
        <f t="shared" si="74"/>
        <v>9.19</v>
      </c>
      <c r="O213" s="42">
        <f t="shared" si="75"/>
        <v>45.75</v>
      </c>
      <c r="P213" s="42">
        <f t="shared" si="76"/>
        <v>13</v>
      </c>
      <c r="Q213" s="78">
        <f>+O213+P213</f>
        <v>58.75</v>
      </c>
    </row>
    <row r="214" spans="1:17" ht="20.100000000000001" customHeight="1" x14ac:dyDescent="0.25">
      <c r="A214" s="8">
        <v>22</v>
      </c>
      <c r="B214" s="21" t="s">
        <v>163</v>
      </c>
      <c r="C214" s="61">
        <v>128</v>
      </c>
      <c r="D214" s="61">
        <v>44.44</v>
      </c>
      <c r="E214" s="78">
        <f t="shared" si="71"/>
        <v>172.44</v>
      </c>
      <c r="F214" s="62">
        <v>0</v>
      </c>
      <c r="G214" s="62">
        <v>0</v>
      </c>
      <c r="H214" s="78">
        <f t="shared" si="72"/>
        <v>0</v>
      </c>
      <c r="I214" s="61">
        <v>0</v>
      </c>
      <c r="J214" s="61">
        <v>0</v>
      </c>
      <c r="K214" s="78">
        <f t="shared" si="73"/>
        <v>0</v>
      </c>
      <c r="L214" s="61">
        <v>9</v>
      </c>
      <c r="M214" s="63">
        <v>5</v>
      </c>
      <c r="N214" s="82">
        <f t="shared" si="74"/>
        <v>14</v>
      </c>
      <c r="O214" s="42">
        <f t="shared" si="75"/>
        <v>137</v>
      </c>
      <c r="P214" s="42">
        <f t="shared" si="76"/>
        <v>49.44</v>
      </c>
      <c r="Q214" s="78">
        <f>+O214+P214</f>
        <v>186.44</v>
      </c>
    </row>
    <row r="215" spans="1:17" s="17" customFormat="1" ht="20.100000000000001" customHeight="1" x14ac:dyDescent="0.25">
      <c r="A215" s="14"/>
      <c r="B215" s="22" t="s">
        <v>161</v>
      </c>
      <c r="C215" s="16">
        <f t="shared" ref="C215:Q215" si="79">+C212+C213+C214</f>
        <v>345.78999999999996</v>
      </c>
      <c r="D215" s="16">
        <f t="shared" si="79"/>
        <v>85.44</v>
      </c>
      <c r="E215" s="79">
        <f t="shared" si="79"/>
        <v>431.22999999999996</v>
      </c>
      <c r="F215" s="16">
        <f t="shared" si="79"/>
        <v>0</v>
      </c>
      <c r="G215" s="16">
        <f t="shared" si="79"/>
        <v>0</v>
      </c>
      <c r="H215" s="79">
        <f t="shared" si="79"/>
        <v>0</v>
      </c>
      <c r="I215" s="16">
        <f t="shared" si="79"/>
        <v>10.02</v>
      </c>
      <c r="J215" s="16">
        <f t="shared" si="79"/>
        <v>2.0099999999999998</v>
      </c>
      <c r="K215" s="79">
        <f t="shared" si="79"/>
        <v>12.03</v>
      </c>
      <c r="L215" s="16">
        <f t="shared" si="79"/>
        <v>26.57</v>
      </c>
      <c r="M215" s="16">
        <f t="shared" si="79"/>
        <v>16.579999999999998</v>
      </c>
      <c r="N215" s="79">
        <f t="shared" si="79"/>
        <v>43.15</v>
      </c>
      <c r="O215" s="16">
        <f t="shared" si="79"/>
        <v>382.38</v>
      </c>
      <c r="P215" s="16">
        <f t="shared" si="79"/>
        <v>104.03</v>
      </c>
      <c r="Q215" s="79">
        <f t="shared" si="79"/>
        <v>486.41</v>
      </c>
    </row>
    <row r="216" spans="1:17" ht="20.100000000000001" customHeight="1" x14ac:dyDescent="0.25">
      <c r="A216" s="8">
        <v>23</v>
      </c>
      <c r="B216" s="21" t="s">
        <v>164</v>
      </c>
      <c r="C216" s="67">
        <v>175.94</v>
      </c>
      <c r="D216" s="67">
        <f>177.22-76.81</f>
        <v>100.41</v>
      </c>
      <c r="E216" s="78">
        <f t="shared" si="71"/>
        <v>276.35000000000002</v>
      </c>
      <c r="F216" s="68">
        <v>0</v>
      </c>
      <c r="G216" s="68">
        <v>0</v>
      </c>
      <c r="H216" s="78">
        <f t="shared" si="72"/>
        <v>0</v>
      </c>
      <c r="I216" s="67">
        <v>0</v>
      </c>
      <c r="J216" s="67">
        <v>0</v>
      </c>
      <c r="K216" s="78">
        <f t="shared" si="73"/>
        <v>0</v>
      </c>
      <c r="L216" s="67">
        <f>33-2.8</f>
        <v>30.2</v>
      </c>
      <c r="M216" s="69">
        <f>30</f>
        <v>30</v>
      </c>
      <c r="N216" s="82">
        <f t="shared" si="74"/>
        <v>60.2</v>
      </c>
      <c r="O216" s="42">
        <f t="shared" si="75"/>
        <v>206.14</v>
      </c>
      <c r="P216" s="42">
        <f t="shared" si="76"/>
        <v>130.41</v>
      </c>
      <c r="Q216" s="78">
        <f>+O216+P216</f>
        <v>336.54999999999995</v>
      </c>
    </row>
    <row r="217" spans="1:17" ht="20.100000000000001" customHeight="1" x14ac:dyDescent="0.25">
      <c r="A217" s="8">
        <v>24</v>
      </c>
      <c r="B217" s="21" t="s">
        <v>165</v>
      </c>
      <c r="C217" s="67">
        <f>309.57+47.77</f>
        <v>357.34</v>
      </c>
      <c r="D217" s="67">
        <f>47.17+11.29</f>
        <v>58.46</v>
      </c>
      <c r="E217" s="78">
        <f t="shared" si="71"/>
        <v>415.79999999999995</v>
      </c>
      <c r="F217" s="68">
        <v>0</v>
      </c>
      <c r="G217" s="68">
        <v>0</v>
      </c>
      <c r="H217" s="78">
        <f t="shared" si="72"/>
        <v>0</v>
      </c>
      <c r="I217" s="67">
        <v>0</v>
      </c>
      <c r="J217" s="67">
        <v>0</v>
      </c>
      <c r="K217" s="78">
        <f t="shared" si="73"/>
        <v>0</v>
      </c>
      <c r="L217" s="67">
        <f>9.55</f>
        <v>9.5500000000000007</v>
      </c>
      <c r="M217" s="69">
        <f>9</f>
        <v>9</v>
      </c>
      <c r="N217" s="82">
        <f t="shared" si="74"/>
        <v>18.55</v>
      </c>
      <c r="O217" s="42">
        <f t="shared" si="75"/>
        <v>366.89</v>
      </c>
      <c r="P217" s="42">
        <f t="shared" si="76"/>
        <v>67.460000000000008</v>
      </c>
      <c r="Q217" s="78">
        <f>+O217+P217</f>
        <v>434.35</v>
      </c>
    </row>
    <row r="218" spans="1:17" ht="20.100000000000001" customHeight="1" x14ac:dyDescent="0.25">
      <c r="A218" s="8">
        <v>25</v>
      </c>
      <c r="B218" s="21" t="s">
        <v>166</v>
      </c>
      <c r="C218" s="67">
        <f>62.86</f>
        <v>62.86</v>
      </c>
      <c r="D218" s="67">
        <f>18+2.4</f>
        <v>20.399999999999999</v>
      </c>
      <c r="E218" s="78">
        <f t="shared" si="71"/>
        <v>83.259999999999991</v>
      </c>
      <c r="F218" s="68">
        <v>0</v>
      </c>
      <c r="G218" s="68">
        <v>0</v>
      </c>
      <c r="H218" s="78">
        <f t="shared" si="72"/>
        <v>0</v>
      </c>
      <c r="I218" s="67">
        <v>0</v>
      </c>
      <c r="J218" s="67">
        <v>0</v>
      </c>
      <c r="K218" s="78">
        <f t="shared" si="73"/>
        <v>0</v>
      </c>
      <c r="L218" s="67">
        <v>3.6</v>
      </c>
      <c r="M218" s="69">
        <v>2.4</v>
      </c>
      <c r="N218" s="82">
        <f t="shared" si="74"/>
        <v>6</v>
      </c>
      <c r="O218" s="42">
        <f t="shared" si="75"/>
        <v>66.459999999999994</v>
      </c>
      <c r="P218" s="42">
        <f t="shared" si="76"/>
        <v>22.799999999999997</v>
      </c>
      <c r="Q218" s="78">
        <f>+O218+P218</f>
        <v>89.259999999999991</v>
      </c>
    </row>
    <row r="219" spans="1:17" s="17" customFormat="1" ht="20.100000000000001" customHeight="1" x14ac:dyDescent="0.25">
      <c r="A219" s="14"/>
      <c r="B219" s="22" t="s">
        <v>165</v>
      </c>
      <c r="C219" s="16">
        <f t="shared" ref="C219:Q219" si="80">+C217+C218</f>
        <v>420.2</v>
      </c>
      <c r="D219" s="16">
        <f t="shared" si="80"/>
        <v>78.86</v>
      </c>
      <c r="E219" s="79">
        <f t="shared" si="80"/>
        <v>499.05999999999995</v>
      </c>
      <c r="F219" s="16">
        <f t="shared" si="80"/>
        <v>0</v>
      </c>
      <c r="G219" s="16">
        <f t="shared" si="80"/>
        <v>0</v>
      </c>
      <c r="H219" s="79">
        <f t="shared" si="80"/>
        <v>0</v>
      </c>
      <c r="I219" s="16">
        <f t="shared" si="80"/>
        <v>0</v>
      </c>
      <c r="J219" s="16">
        <f t="shared" si="80"/>
        <v>0</v>
      </c>
      <c r="K219" s="79">
        <f t="shared" si="80"/>
        <v>0</v>
      </c>
      <c r="L219" s="16">
        <f t="shared" si="80"/>
        <v>13.15</v>
      </c>
      <c r="M219" s="16">
        <f t="shared" si="80"/>
        <v>11.4</v>
      </c>
      <c r="N219" s="79">
        <f t="shared" si="80"/>
        <v>24.55</v>
      </c>
      <c r="O219" s="16">
        <f t="shared" si="80"/>
        <v>433.34999999999997</v>
      </c>
      <c r="P219" s="16">
        <f t="shared" si="80"/>
        <v>90.26</v>
      </c>
      <c r="Q219" s="79">
        <f t="shared" si="80"/>
        <v>523.61</v>
      </c>
    </row>
    <row r="220" spans="1:17" ht="20.100000000000001" customHeight="1" x14ac:dyDescent="0.25">
      <c r="A220" s="8">
        <v>26</v>
      </c>
      <c r="B220" s="21" t="s">
        <v>167</v>
      </c>
      <c r="C220" s="61">
        <v>235.39</v>
      </c>
      <c r="D220" s="67">
        <v>35</v>
      </c>
      <c r="E220" s="78">
        <f t="shared" si="71"/>
        <v>270.39</v>
      </c>
      <c r="F220" s="68">
        <v>0</v>
      </c>
      <c r="G220" s="68">
        <v>0</v>
      </c>
      <c r="H220" s="78">
        <f t="shared" si="72"/>
        <v>0</v>
      </c>
      <c r="I220" s="67">
        <v>0</v>
      </c>
      <c r="J220" s="67">
        <v>0</v>
      </c>
      <c r="K220" s="78">
        <f t="shared" si="73"/>
        <v>0</v>
      </c>
      <c r="L220" s="67">
        <f>33-5</f>
        <v>28</v>
      </c>
      <c r="M220" s="69">
        <f>12</f>
        <v>12</v>
      </c>
      <c r="N220" s="82">
        <f t="shared" si="74"/>
        <v>40</v>
      </c>
      <c r="O220" s="42">
        <f t="shared" si="75"/>
        <v>263.39</v>
      </c>
      <c r="P220" s="42">
        <f t="shared" si="76"/>
        <v>47</v>
      </c>
      <c r="Q220" s="78">
        <f>+O220+P220</f>
        <v>310.39</v>
      </c>
    </row>
    <row r="221" spans="1:17" ht="20.100000000000001" customHeight="1" x14ac:dyDescent="0.25">
      <c r="A221" s="8">
        <v>27</v>
      </c>
      <c r="B221" s="21" t="s">
        <v>168</v>
      </c>
      <c r="C221" s="61">
        <v>367.77</v>
      </c>
      <c r="D221" s="67">
        <v>41.38</v>
      </c>
      <c r="E221" s="78">
        <f t="shared" si="71"/>
        <v>409.15</v>
      </c>
      <c r="F221" s="68">
        <v>21.74</v>
      </c>
      <c r="G221" s="68">
        <v>32</v>
      </c>
      <c r="H221" s="78">
        <f t="shared" si="72"/>
        <v>53.739999999999995</v>
      </c>
      <c r="I221" s="67">
        <v>50</v>
      </c>
      <c r="J221" s="67">
        <v>8.8699999999999992</v>
      </c>
      <c r="K221" s="78">
        <f t="shared" si="73"/>
        <v>58.87</v>
      </c>
      <c r="L221" s="67">
        <f>35.64+8.91</f>
        <v>44.55</v>
      </c>
      <c r="M221" s="69">
        <v>5.0999999999999996</v>
      </c>
      <c r="N221" s="82">
        <f t="shared" si="74"/>
        <v>49.65</v>
      </c>
      <c r="O221" s="42">
        <f t="shared" si="75"/>
        <v>484.06</v>
      </c>
      <c r="P221" s="42">
        <f t="shared" si="76"/>
        <v>87.35</v>
      </c>
      <c r="Q221" s="78">
        <f>+O221+P221</f>
        <v>571.41</v>
      </c>
    </row>
    <row r="222" spans="1:17" ht="20.100000000000001" customHeight="1" x14ac:dyDescent="0.25">
      <c r="A222" s="8">
        <v>28</v>
      </c>
      <c r="B222" s="21" t="s">
        <v>169</v>
      </c>
      <c r="C222" s="61">
        <v>126.99</v>
      </c>
      <c r="D222" s="67">
        <v>10.43</v>
      </c>
      <c r="E222" s="78">
        <f t="shared" si="71"/>
        <v>137.41999999999999</v>
      </c>
      <c r="F222" s="68">
        <v>26.06</v>
      </c>
      <c r="G222" s="68">
        <v>0</v>
      </c>
      <c r="H222" s="78">
        <f t="shared" si="72"/>
        <v>26.06</v>
      </c>
      <c r="I222" s="67">
        <f>8+5</f>
        <v>13</v>
      </c>
      <c r="J222" s="67">
        <v>0</v>
      </c>
      <c r="K222" s="78">
        <f t="shared" si="73"/>
        <v>13</v>
      </c>
      <c r="L222" s="67">
        <f>5+7.5</f>
        <v>12.5</v>
      </c>
      <c r="M222" s="69">
        <v>0.8</v>
      </c>
      <c r="N222" s="82">
        <f t="shared" si="74"/>
        <v>13.3</v>
      </c>
      <c r="O222" s="42">
        <f t="shared" si="75"/>
        <v>178.54999999999998</v>
      </c>
      <c r="P222" s="42">
        <f t="shared" si="76"/>
        <v>11.23</v>
      </c>
      <c r="Q222" s="78">
        <f>+O222+P222</f>
        <v>189.77999999999997</v>
      </c>
    </row>
    <row r="223" spans="1:17" s="17" customFormat="1" ht="20.100000000000001" customHeight="1" x14ac:dyDescent="0.25">
      <c r="A223" s="14"/>
      <c r="B223" s="22" t="s">
        <v>167</v>
      </c>
      <c r="C223" s="16">
        <f t="shared" ref="C223:Q223" si="81">+C220+C221+C222</f>
        <v>730.15</v>
      </c>
      <c r="D223" s="16">
        <f t="shared" si="81"/>
        <v>86.81</v>
      </c>
      <c r="E223" s="79">
        <f t="shared" si="81"/>
        <v>816.95999999999992</v>
      </c>
      <c r="F223" s="16">
        <f t="shared" si="81"/>
        <v>47.8</v>
      </c>
      <c r="G223" s="16">
        <f t="shared" si="81"/>
        <v>32</v>
      </c>
      <c r="H223" s="79">
        <f t="shared" si="81"/>
        <v>79.8</v>
      </c>
      <c r="I223" s="16">
        <f t="shared" si="81"/>
        <v>63</v>
      </c>
      <c r="J223" s="16">
        <f t="shared" si="81"/>
        <v>8.8699999999999992</v>
      </c>
      <c r="K223" s="79">
        <f t="shared" si="81"/>
        <v>71.87</v>
      </c>
      <c r="L223" s="16">
        <f t="shared" si="81"/>
        <v>85.05</v>
      </c>
      <c r="M223" s="16">
        <f t="shared" si="81"/>
        <v>17.900000000000002</v>
      </c>
      <c r="N223" s="79">
        <f t="shared" si="81"/>
        <v>102.95</v>
      </c>
      <c r="O223" s="16">
        <f t="shared" si="81"/>
        <v>926</v>
      </c>
      <c r="P223" s="16">
        <f t="shared" si="81"/>
        <v>145.57999999999998</v>
      </c>
      <c r="Q223" s="79">
        <f t="shared" si="81"/>
        <v>1071.58</v>
      </c>
    </row>
    <row r="224" spans="1:17" ht="20.100000000000001" customHeight="1" x14ac:dyDescent="0.25">
      <c r="A224" s="8">
        <v>29</v>
      </c>
      <c r="B224" s="21" t="s">
        <v>170</v>
      </c>
      <c r="C224" s="61">
        <v>510.95</v>
      </c>
      <c r="D224" s="67">
        <f>64.51+26.5</f>
        <v>91.01</v>
      </c>
      <c r="E224" s="78">
        <f t="shared" si="71"/>
        <v>601.96</v>
      </c>
      <c r="F224" s="62">
        <v>0</v>
      </c>
      <c r="G224" s="62">
        <v>0</v>
      </c>
      <c r="H224" s="78">
        <f t="shared" si="72"/>
        <v>0</v>
      </c>
      <c r="I224" s="61">
        <f>20+5</f>
        <v>25</v>
      </c>
      <c r="J224" s="61">
        <v>5.5</v>
      </c>
      <c r="K224" s="78">
        <f t="shared" si="73"/>
        <v>30.5</v>
      </c>
      <c r="L224" s="61">
        <f>26</f>
        <v>26</v>
      </c>
      <c r="M224" s="63">
        <f>26</f>
        <v>26</v>
      </c>
      <c r="N224" s="82">
        <f t="shared" si="74"/>
        <v>52</v>
      </c>
      <c r="O224" s="42">
        <f t="shared" si="75"/>
        <v>561.95000000000005</v>
      </c>
      <c r="P224" s="42">
        <f t="shared" si="76"/>
        <v>122.51</v>
      </c>
      <c r="Q224" s="78">
        <f>+O224+P224</f>
        <v>684.46</v>
      </c>
    </row>
    <row r="225" spans="1:17" s="25" customFormat="1" ht="20.100000000000001" customHeight="1" x14ac:dyDescent="0.25">
      <c r="A225" s="23"/>
      <c r="B225" s="28" t="s">
        <v>171</v>
      </c>
      <c r="C225" s="24">
        <f t="shared" ref="C225:Q225" si="82">+C224+C223+C219+C216+C215+C211+C208+C207+C200+C199+C198+C197+C194+C193+C189</f>
        <v>7764</v>
      </c>
      <c r="D225" s="24">
        <f t="shared" si="82"/>
        <v>1621</v>
      </c>
      <c r="E225" s="24">
        <f t="shared" si="82"/>
        <v>9385</v>
      </c>
      <c r="F225" s="24">
        <f t="shared" si="82"/>
        <v>2342</v>
      </c>
      <c r="G225" s="24">
        <f t="shared" si="82"/>
        <v>853</v>
      </c>
      <c r="H225" s="24">
        <f t="shared" si="82"/>
        <v>3195</v>
      </c>
      <c r="I225" s="24">
        <f t="shared" si="82"/>
        <v>620</v>
      </c>
      <c r="J225" s="24">
        <f t="shared" si="82"/>
        <v>123</v>
      </c>
      <c r="K225" s="24">
        <f t="shared" si="82"/>
        <v>743.00000000000011</v>
      </c>
      <c r="L225" s="24">
        <f t="shared" si="82"/>
        <v>854</v>
      </c>
      <c r="M225" s="24">
        <f t="shared" si="82"/>
        <v>313</v>
      </c>
      <c r="N225" s="24">
        <f t="shared" si="82"/>
        <v>1167</v>
      </c>
      <c r="O225" s="24">
        <f t="shared" si="82"/>
        <v>11579.999999999998</v>
      </c>
      <c r="P225" s="24">
        <f t="shared" si="82"/>
        <v>2910</v>
      </c>
      <c r="Q225" s="24">
        <f t="shared" si="82"/>
        <v>14490</v>
      </c>
    </row>
    <row r="226" spans="1:17" ht="20.100000000000001" customHeight="1" x14ac:dyDescent="0.25">
      <c r="A226" s="8">
        <v>30</v>
      </c>
      <c r="B226" s="21" t="s">
        <v>172</v>
      </c>
      <c r="C226" s="42">
        <v>3045</v>
      </c>
      <c r="D226" s="42">
        <v>291</v>
      </c>
      <c r="E226" s="78">
        <f t="shared" si="71"/>
        <v>3336</v>
      </c>
      <c r="F226" s="42">
        <v>347</v>
      </c>
      <c r="G226" s="53">
        <v>62</v>
      </c>
      <c r="H226" s="78">
        <f t="shared" si="72"/>
        <v>409</v>
      </c>
      <c r="I226" s="53">
        <v>0</v>
      </c>
      <c r="J226" s="53">
        <v>0</v>
      </c>
      <c r="K226" s="78">
        <f t="shared" si="73"/>
        <v>0</v>
      </c>
      <c r="L226" s="53">
        <v>299</v>
      </c>
      <c r="M226" s="53">
        <v>43</v>
      </c>
      <c r="N226" s="82">
        <f t="shared" si="74"/>
        <v>342</v>
      </c>
      <c r="O226" s="42">
        <f t="shared" si="75"/>
        <v>3691</v>
      </c>
      <c r="P226" s="42">
        <f t="shared" si="76"/>
        <v>396</v>
      </c>
      <c r="Q226" s="78">
        <f>+O226+P226</f>
        <v>4087</v>
      </c>
    </row>
    <row r="227" spans="1:17" s="25" customFormat="1" ht="20.100000000000001" customHeight="1" x14ac:dyDescent="0.25">
      <c r="A227" s="23"/>
      <c r="B227" s="28" t="s">
        <v>173</v>
      </c>
      <c r="C227" s="24">
        <f t="shared" ref="C227:Q227" si="83">C226</f>
        <v>3045</v>
      </c>
      <c r="D227" s="24">
        <f t="shared" si="83"/>
        <v>291</v>
      </c>
      <c r="E227" s="24">
        <f t="shared" si="83"/>
        <v>3336</v>
      </c>
      <c r="F227" s="24">
        <f t="shared" si="83"/>
        <v>347</v>
      </c>
      <c r="G227" s="24">
        <f t="shared" si="83"/>
        <v>62</v>
      </c>
      <c r="H227" s="24">
        <f t="shared" si="83"/>
        <v>409</v>
      </c>
      <c r="I227" s="24">
        <f t="shared" si="83"/>
        <v>0</v>
      </c>
      <c r="J227" s="24">
        <f t="shared" si="83"/>
        <v>0</v>
      </c>
      <c r="K227" s="24">
        <f t="shared" si="83"/>
        <v>0</v>
      </c>
      <c r="L227" s="24">
        <f t="shared" si="83"/>
        <v>299</v>
      </c>
      <c r="M227" s="24">
        <f t="shared" si="83"/>
        <v>43</v>
      </c>
      <c r="N227" s="24">
        <f t="shared" si="83"/>
        <v>342</v>
      </c>
      <c r="O227" s="24">
        <f t="shared" si="83"/>
        <v>3691</v>
      </c>
      <c r="P227" s="24">
        <f t="shared" si="83"/>
        <v>396</v>
      </c>
      <c r="Q227" s="24">
        <f t="shared" si="83"/>
        <v>4087</v>
      </c>
    </row>
    <row r="228" spans="1:17" ht="20.100000000000001" customHeight="1" x14ac:dyDescent="0.25">
      <c r="A228" s="8">
        <v>1</v>
      </c>
      <c r="B228" s="9" t="s">
        <v>174</v>
      </c>
      <c r="C228" s="42">
        <v>900</v>
      </c>
      <c r="D228" s="42">
        <v>180</v>
      </c>
      <c r="E228" s="78">
        <f t="shared" si="71"/>
        <v>1080</v>
      </c>
      <c r="F228" s="10">
        <v>0</v>
      </c>
      <c r="G228" s="26">
        <v>0</v>
      </c>
      <c r="H228" s="78">
        <f t="shared" si="72"/>
        <v>0</v>
      </c>
      <c r="I228" s="53">
        <v>50</v>
      </c>
      <c r="J228" s="53">
        <v>15</v>
      </c>
      <c r="K228" s="78">
        <f t="shared" si="73"/>
        <v>65</v>
      </c>
      <c r="L228" s="53">
        <v>80</v>
      </c>
      <c r="M228" s="53">
        <v>15</v>
      </c>
      <c r="N228" s="82">
        <f t="shared" si="74"/>
        <v>95</v>
      </c>
      <c r="O228" s="42">
        <f t="shared" si="75"/>
        <v>1030</v>
      </c>
      <c r="P228" s="42">
        <f t="shared" si="76"/>
        <v>210</v>
      </c>
      <c r="Q228" s="78">
        <f>+O228+P228</f>
        <v>1240</v>
      </c>
    </row>
    <row r="229" spans="1:17" ht="20.100000000000001" customHeight="1" x14ac:dyDescent="0.25">
      <c r="A229" s="8">
        <v>2</v>
      </c>
      <c r="B229" s="9" t="s">
        <v>175</v>
      </c>
      <c r="C229" s="42">
        <v>143</v>
      </c>
      <c r="D229" s="42">
        <v>0</v>
      </c>
      <c r="E229" s="78">
        <f t="shared" si="71"/>
        <v>143</v>
      </c>
      <c r="F229" s="10">
        <v>0</v>
      </c>
      <c r="G229" s="26">
        <v>0</v>
      </c>
      <c r="H229" s="78">
        <f t="shared" si="72"/>
        <v>0</v>
      </c>
      <c r="I229" s="53">
        <v>0</v>
      </c>
      <c r="J229" s="53">
        <v>0</v>
      </c>
      <c r="K229" s="78">
        <f t="shared" si="73"/>
        <v>0</v>
      </c>
      <c r="L229" s="53">
        <v>0</v>
      </c>
      <c r="M229" s="53">
        <v>0</v>
      </c>
      <c r="N229" s="82">
        <f t="shared" si="74"/>
        <v>0</v>
      </c>
      <c r="O229" s="42">
        <f t="shared" si="75"/>
        <v>143</v>
      </c>
      <c r="P229" s="42">
        <f t="shared" si="76"/>
        <v>0</v>
      </c>
      <c r="Q229" s="78">
        <f>+O229+P229</f>
        <v>143</v>
      </c>
    </row>
    <row r="230" spans="1:17" s="17" customFormat="1" ht="20.100000000000001" customHeight="1" x14ac:dyDescent="0.25">
      <c r="A230" s="14"/>
      <c r="B230" s="15" t="s">
        <v>174</v>
      </c>
      <c r="C230" s="16">
        <f>+C228+C229</f>
        <v>1043</v>
      </c>
      <c r="D230" s="16">
        <f t="shared" ref="D230:Q230" si="84">+D228+D229</f>
        <v>180</v>
      </c>
      <c r="E230" s="79">
        <f t="shared" si="84"/>
        <v>1223</v>
      </c>
      <c r="F230" s="16">
        <f t="shared" si="84"/>
        <v>0</v>
      </c>
      <c r="G230" s="16">
        <f t="shared" si="84"/>
        <v>0</v>
      </c>
      <c r="H230" s="79">
        <f t="shared" si="84"/>
        <v>0</v>
      </c>
      <c r="I230" s="16">
        <f t="shared" si="84"/>
        <v>50</v>
      </c>
      <c r="J230" s="16">
        <f t="shared" si="84"/>
        <v>15</v>
      </c>
      <c r="K230" s="79">
        <f t="shared" si="84"/>
        <v>65</v>
      </c>
      <c r="L230" s="16">
        <f t="shared" si="84"/>
        <v>80</v>
      </c>
      <c r="M230" s="16">
        <f t="shared" si="84"/>
        <v>15</v>
      </c>
      <c r="N230" s="79">
        <f t="shared" si="84"/>
        <v>95</v>
      </c>
      <c r="O230" s="16">
        <f t="shared" si="84"/>
        <v>1173</v>
      </c>
      <c r="P230" s="16">
        <f t="shared" si="84"/>
        <v>210</v>
      </c>
      <c r="Q230" s="79">
        <f t="shared" si="84"/>
        <v>1383</v>
      </c>
    </row>
    <row r="231" spans="1:17" ht="20.100000000000001" customHeight="1" x14ac:dyDescent="0.25">
      <c r="A231" s="8">
        <v>3</v>
      </c>
      <c r="B231" s="9" t="s">
        <v>176</v>
      </c>
      <c r="C231" s="42">
        <v>700</v>
      </c>
      <c r="D231" s="42">
        <v>170</v>
      </c>
      <c r="E231" s="78">
        <f t="shared" si="71"/>
        <v>870</v>
      </c>
      <c r="F231" s="10">
        <v>53</v>
      </c>
      <c r="G231" s="26">
        <v>30</v>
      </c>
      <c r="H231" s="78">
        <f t="shared" si="72"/>
        <v>83</v>
      </c>
      <c r="I231" s="53">
        <v>59</v>
      </c>
      <c r="J231" s="53">
        <v>34</v>
      </c>
      <c r="K231" s="78">
        <f t="shared" si="73"/>
        <v>93</v>
      </c>
      <c r="L231" s="53">
        <v>90</v>
      </c>
      <c r="M231" s="53">
        <v>50</v>
      </c>
      <c r="N231" s="82">
        <f t="shared" si="74"/>
        <v>140</v>
      </c>
      <c r="O231" s="42">
        <f t="shared" si="75"/>
        <v>902</v>
      </c>
      <c r="P231" s="42">
        <f t="shared" si="76"/>
        <v>284</v>
      </c>
      <c r="Q231" s="78">
        <f t="shared" ref="Q231:Q236" si="85">+O231+P231</f>
        <v>1186</v>
      </c>
    </row>
    <row r="232" spans="1:17" ht="20.100000000000001" customHeight="1" x14ac:dyDescent="0.25">
      <c r="A232" s="8">
        <v>4</v>
      </c>
      <c r="B232" s="9" t="s">
        <v>177</v>
      </c>
      <c r="C232" s="42">
        <v>900</v>
      </c>
      <c r="D232" s="42">
        <v>230</v>
      </c>
      <c r="E232" s="78">
        <f t="shared" si="71"/>
        <v>1130</v>
      </c>
      <c r="F232" s="10">
        <v>40</v>
      </c>
      <c r="G232" s="26">
        <v>18</v>
      </c>
      <c r="H232" s="78">
        <f t="shared" si="72"/>
        <v>58</v>
      </c>
      <c r="I232" s="53">
        <v>40</v>
      </c>
      <c r="J232" s="53">
        <v>26</v>
      </c>
      <c r="K232" s="78">
        <f t="shared" si="73"/>
        <v>66</v>
      </c>
      <c r="L232" s="53">
        <v>90</v>
      </c>
      <c r="M232" s="53">
        <v>35</v>
      </c>
      <c r="N232" s="82">
        <f t="shared" si="74"/>
        <v>125</v>
      </c>
      <c r="O232" s="42">
        <f t="shared" si="75"/>
        <v>1070</v>
      </c>
      <c r="P232" s="42">
        <f t="shared" si="76"/>
        <v>309</v>
      </c>
      <c r="Q232" s="78">
        <f t="shared" si="85"/>
        <v>1379</v>
      </c>
    </row>
    <row r="233" spans="1:17" ht="20.100000000000001" customHeight="1" x14ac:dyDescent="0.25">
      <c r="A233" s="8">
        <v>5</v>
      </c>
      <c r="B233" s="9" t="s">
        <v>178</v>
      </c>
      <c r="C233" s="42">
        <v>2000</v>
      </c>
      <c r="D233" s="42">
        <v>200</v>
      </c>
      <c r="E233" s="78">
        <f t="shared" si="71"/>
        <v>2200</v>
      </c>
      <c r="F233" s="10">
        <v>20</v>
      </c>
      <c r="G233" s="26">
        <v>10</v>
      </c>
      <c r="H233" s="78">
        <f t="shared" si="72"/>
        <v>30</v>
      </c>
      <c r="I233" s="53">
        <v>50</v>
      </c>
      <c r="J233" s="53">
        <v>30</v>
      </c>
      <c r="K233" s="78">
        <f t="shared" si="73"/>
        <v>80</v>
      </c>
      <c r="L233" s="53">
        <v>140</v>
      </c>
      <c r="M233" s="53">
        <v>46</v>
      </c>
      <c r="N233" s="82">
        <f t="shared" si="74"/>
        <v>186</v>
      </c>
      <c r="O233" s="42">
        <f t="shared" si="75"/>
        <v>2210</v>
      </c>
      <c r="P233" s="42">
        <f t="shared" si="76"/>
        <v>286</v>
      </c>
      <c r="Q233" s="78">
        <f t="shared" si="85"/>
        <v>2496</v>
      </c>
    </row>
    <row r="234" spans="1:17" ht="20.100000000000001" customHeight="1" x14ac:dyDescent="0.25">
      <c r="A234" s="8">
        <v>6</v>
      </c>
      <c r="B234" s="9" t="s">
        <v>179</v>
      </c>
      <c r="C234" s="42">
        <v>850</v>
      </c>
      <c r="D234" s="42">
        <v>135</v>
      </c>
      <c r="E234" s="78">
        <f t="shared" si="71"/>
        <v>985</v>
      </c>
      <c r="F234" s="10">
        <v>20</v>
      </c>
      <c r="G234" s="26">
        <v>6</v>
      </c>
      <c r="H234" s="78">
        <f t="shared" si="72"/>
        <v>26</v>
      </c>
      <c r="I234" s="53">
        <v>30</v>
      </c>
      <c r="J234" s="53">
        <v>18</v>
      </c>
      <c r="K234" s="78">
        <f t="shared" si="73"/>
        <v>48</v>
      </c>
      <c r="L234" s="53">
        <v>60</v>
      </c>
      <c r="M234" s="53">
        <v>30</v>
      </c>
      <c r="N234" s="82">
        <f t="shared" si="74"/>
        <v>90</v>
      </c>
      <c r="O234" s="42">
        <f t="shared" si="75"/>
        <v>960</v>
      </c>
      <c r="P234" s="42">
        <f t="shared" si="76"/>
        <v>189</v>
      </c>
      <c r="Q234" s="78">
        <f t="shared" si="85"/>
        <v>1149</v>
      </c>
    </row>
    <row r="235" spans="1:17" ht="20.100000000000001" customHeight="1" x14ac:dyDescent="0.25">
      <c r="A235" s="8">
        <v>7</v>
      </c>
      <c r="B235" s="9" t="s">
        <v>180</v>
      </c>
      <c r="C235" s="42">
        <v>1650</v>
      </c>
      <c r="D235" s="42">
        <v>230</v>
      </c>
      <c r="E235" s="78">
        <f t="shared" si="71"/>
        <v>1880</v>
      </c>
      <c r="F235" s="10">
        <v>0</v>
      </c>
      <c r="G235" s="26">
        <v>0</v>
      </c>
      <c r="H235" s="78">
        <f t="shared" si="72"/>
        <v>0</v>
      </c>
      <c r="I235" s="53">
        <v>55</v>
      </c>
      <c r="J235" s="53">
        <v>18</v>
      </c>
      <c r="K235" s="78">
        <f t="shared" si="73"/>
        <v>73</v>
      </c>
      <c r="L235" s="53">
        <v>130</v>
      </c>
      <c r="M235" s="53">
        <v>30</v>
      </c>
      <c r="N235" s="82">
        <f t="shared" si="74"/>
        <v>160</v>
      </c>
      <c r="O235" s="42">
        <f t="shared" si="75"/>
        <v>1835</v>
      </c>
      <c r="P235" s="42">
        <f t="shared" si="76"/>
        <v>278</v>
      </c>
      <c r="Q235" s="78">
        <f t="shared" si="85"/>
        <v>2113</v>
      </c>
    </row>
    <row r="236" spans="1:17" ht="20.100000000000001" customHeight="1" x14ac:dyDescent="0.25">
      <c r="A236" s="8">
        <v>8</v>
      </c>
      <c r="B236" s="9" t="s">
        <v>181</v>
      </c>
      <c r="C236" s="42">
        <v>200</v>
      </c>
      <c r="D236" s="42">
        <v>0</v>
      </c>
      <c r="E236" s="78">
        <f t="shared" si="71"/>
        <v>200</v>
      </c>
      <c r="F236" s="10">
        <v>0</v>
      </c>
      <c r="G236" s="26">
        <v>0</v>
      </c>
      <c r="H236" s="78">
        <f t="shared" si="72"/>
        <v>0</v>
      </c>
      <c r="I236" s="53">
        <v>0</v>
      </c>
      <c r="J236" s="53">
        <v>0</v>
      </c>
      <c r="K236" s="78">
        <f t="shared" si="73"/>
        <v>0</v>
      </c>
      <c r="L236" s="53">
        <v>0</v>
      </c>
      <c r="M236" s="53">
        <v>0</v>
      </c>
      <c r="N236" s="82">
        <f t="shared" si="74"/>
        <v>0</v>
      </c>
      <c r="O236" s="42">
        <f t="shared" si="75"/>
        <v>200</v>
      </c>
      <c r="P236" s="42">
        <f t="shared" si="76"/>
        <v>0</v>
      </c>
      <c r="Q236" s="78">
        <f t="shared" si="85"/>
        <v>200</v>
      </c>
    </row>
    <row r="237" spans="1:17" s="17" customFormat="1" ht="20.100000000000001" customHeight="1" x14ac:dyDescent="0.25">
      <c r="A237" s="14"/>
      <c r="B237" s="15" t="s">
        <v>180</v>
      </c>
      <c r="C237" s="16">
        <f>+C235+C236</f>
        <v>1850</v>
      </c>
      <c r="D237" s="16">
        <f t="shared" ref="D237:Q237" si="86">+D235+D236</f>
        <v>230</v>
      </c>
      <c r="E237" s="79">
        <f t="shared" si="86"/>
        <v>2080</v>
      </c>
      <c r="F237" s="16">
        <f t="shared" si="86"/>
        <v>0</v>
      </c>
      <c r="G237" s="16">
        <f t="shared" si="86"/>
        <v>0</v>
      </c>
      <c r="H237" s="79">
        <f t="shared" si="86"/>
        <v>0</v>
      </c>
      <c r="I237" s="16">
        <f t="shared" si="86"/>
        <v>55</v>
      </c>
      <c r="J237" s="16">
        <f t="shared" si="86"/>
        <v>18</v>
      </c>
      <c r="K237" s="79">
        <f t="shared" si="86"/>
        <v>73</v>
      </c>
      <c r="L237" s="16">
        <f t="shared" si="86"/>
        <v>130</v>
      </c>
      <c r="M237" s="16">
        <f t="shared" si="86"/>
        <v>30</v>
      </c>
      <c r="N237" s="79">
        <f t="shared" si="86"/>
        <v>160</v>
      </c>
      <c r="O237" s="16">
        <f t="shared" si="86"/>
        <v>2035</v>
      </c>
      <c r="P237" s="16">
        <f t="shared" si="86"/>
        <v>278</v>
      </c>
      <c r="Q237" s="79">
        <f t="shared" si="86"/>
        <v>2313</v>
      </c>
    </row>
    <row r="238" spans="1:17" ht="20.100000000000001" customHeight="1" x14ac:dyDescent="0.25">
      <c r="A238" s="8">
        <v>9</v>
      </c>
      <c r="B238" s="9" t="s">
        <v>182</v>
      </c>
      <c r="C238" s="42">
        <v>650</v>
      </c>
      <c r="D238" s="42">
        <v>195</v>
      </c>
      <c r="E238" s="78">
        <f t="shared" si="71"/>
        <v>845</v>
      </c>
      <c r="F238" s="10">
        <v>40</v>
      </c>
      <c r="G238" s="26">
        <v>10</v>
      </c>
      <c r="H238" s="78">
        <f t="shared" si="72"/>
        <v>50</v>
      </c>
      <c r="I238" s="53">
        <v>40</v>
      </c>
      <c r="J238" s="53">
        <v>20</v>
      </c>
      <c r="K238" s="78">
        <f t="shared" si="73"/>
        <v>60</v>
      </c>
      <c r="L238" s="53">
        <v>80</v>
      </c>
      <c r="M238" s="53">
        <v>35</v>
      </c>
      <c r="N238" s="82">
        <f t="shared" si="74"/>
        <v>115</v>
      </c>
      <c r="O238" s="42">
        <f t="shared" si="75"/>
        <v>810</v>
      </c>
      <c r="P238" s="42">
        <f t="shared" si="76"/>
        <v>260</v>
      </c>
      <c r="Q238" s="78">
        <f>+O238+P238</f>
        <v>1070</v>
      </c>
    </row>
    <row r="239" spans="1:17" ht="20.100000000000001" customHeight="1" x14ac:dyDescent="0.25">
      <c r="A239" s="8">
        <v>10</v>
      </c>
      <c r="B239" s="9" t="s">
        <v>183</v>
      </c>
      <c r="C239" s="42">
        <v>290</v>
      </c>
      <c r="D239" s="42">
        <v>0</v>
      </c>
      <c r="E239" s="78">
        <f t="shared" si="71"/>
        <v>290</v>
      </c>
      <c r="F239" s="10">
        <v>0</v>
      </c>
      <c r="G239" s="26">
        <v>0</v>
      </c>
      <c r="H239" s="78">
        <f t="shared" si="72"/>
        <v>0</v>
      </c>
      <c r="I239" s="53">
        <v>0</v>
      </c>
      <c r="J239" s="53">
        <v>0</v>
      </c>
      <c r="K239" s="78">
        <f t="shared" si="73"/>
        <v>0</v>
      </c>
      <c r="L239" s="53">
        <v>0</v>
      </c>
      <c r="M239" s="53">
        <v>0</v>
      </c>
      <c r="N239" s="82">
        <f t="shared" si="74"/>
        <v>0</v>
      </c>
      <c r="O239" s="42">
        <f t="shared" si="75"/>
        <v>290</v>
      </c>
      <c r="P239" s="42">
        <f t="shared" si="76"/>
        <v>0</v>
      </c>
      <c r="Q239" s="78">
        <f>+O239+P239</f>
        <v>290</v>
      </c>
    </row>
    <row r="240" spans="1:17" s="17" customFormat="1" ht="20.100000000000001" customHeight="1" x14ac:dyDescent="0.25">
      <c r="A240" s="14"/>
      <c r="B240" s="15" t="s">
        <v>182</v>
      </c>
      <c r="C240" s="16">
        <f>+C238+C239</f>
        <v>940</v>
      </c>
      <c r="D240" s="16">
        <f t="shared" ref="D240:Q240" si="87">+D238+D239</f>
        <v>195</v>
      </c>
      <c r="E240" s="79">
        <f t="shared" si="87"/>
        <v>1135</v>
      </c>
      <c r="F240" s="16">
        <f t="shared" si="87"/>
        <v>40</v>
      </c>
      <c r="G240" s="16">
        <f t="shared" si="87"/>
        <v>10</v>
      </c>
      <c r="H240" s="79">
        <f t="shared" si="87"/>
        <v>50</v>
      </c>
      <c r="I240" s="16">
        <f t="shared" si="87"/>
        <v>40</v>
      </c>
      <c r="J240" s="16">
        <f t="shared" si="87"/>
        <v>20</v>
      </c>
      <c r="K240" s="79">
        <f t="shared" si="87"/>
        <v>60</v>
      </c>
      <c r="L240" s="16">
        <f t="shared" si="87"/>
        <v>80</v>
      </c>
      <c r="M240" s="16">
        <f t="shared" si="87"/>
        <v>35</v>
      </c>
      <c r="N240" s="79">
        <f t="shared" si="87"/>
        <v>115</v>
      </c>
      <c r="O240" s="16">
        <f t="shared" si="87"/>
        <v>1100</v>
      </c>
      <c r="P240" s="16">
        <f t="shared" si="87"/>
        <v>260</v>
      </c>
      <c r="Q240" s="79">
        <f t="shared" si="87"/>
        <v>1360</v>
      </c>
    </row>
    <row r="241" spans="1:17" ht="20.100000000000001" customHeight="1" x14ac:dyDescent="0.25">
      <c r="A241" s="8">
        <v>11</v>
      </c>
      <c r="B241" s="9" t="s">
        <v>184</v>
      </c>
      <c r="C241" s="42">
        <v>400</v>
      </c>
      <c r="D241" s="42">
        <v>61</v>
      </c>
      <c r="E241" s="78">
        <f t="shared" si="71"/>
        <v>461</v>
      </c>
      <c r="F241" s="10">
        <v>35</v>
      </c>
      <c r="G241" s="26">
        <v>15</v>
      </c>
      <c r="H241" s="78">
        <f t="shared" si="72"/>
        <v>50</v>
      </c>
      <c r="I241" s="53">
        <v>25</v>
      </c>
      <c r="J241" s="53">
        <v>10</v>
      </c>
      <c r="K241" s="78">
        <f t="shared" si="73"/>
        <v>35</v>
      </c>
      <c r="L241" s="53">
        <v>47</v>
      </c>
      <c r="M241" s="53">
        <v>30</v>
      </c>
      <c r="N241" s="82">
        <f t="shared" si="74"/>
        <v>77</v>
      </c>
      <c r="O241" s="42">
        <f t="shared" si="75"/>
        <v>507</v>
      </c>
      <c r="P241" s="42">
        <f t="shared" si="76"/>
        <v>116</v>
      </c>
      <c r="Q241" s="78">
        <f>+O241+P241</f>
        <v>623</v>
      </c>
    </row>
    <row r="242" spans="1:17" s="25" customFormat="1" ht="20.100000000000001" customHeight="1" x14ac:dyDescent="0.25">
      <c r="A242" s="23"/>
      <c r="B242" s="28" t="s">
        <v>185</v>
      </c>
      <c r="C242" s="24">
        <f t="shared" ref="C242:Q242" si="88">+C241+C240+C237+C234+C233+C232+C231+C230</f>
        <v>8683</v>
      </c>
      <c r="D242" s="24">
        <f t="shared" si="88"/>
        <v>1401</v>
      </c>
      <c r="E242" s="24">
        <f t="shared" si="88"/>
        <v>10084</v>
      </c>
      <c r="F242" s="24">
        <f t="shared" si="88"/>
        <v>208</v>
      </c>
      <c r="G242" s="24">
        <f t="shared" si="88"/>
        <v>89</v>
      </c>
      <c r="H242" s="24">
        <f t="shared" si="88"/>
        <v>297</v>
      </c>
      <c r="I242" s="24">
        <f t="shared" si="88"/>
        <v>349</v>
      </c>
      <c r="J242" s="24">
        <f t="shared" si="88"/>
        <v>171</v>
      </c>
      <c r="K242" s="24">
        <f t="shared" si="88"/>
        <v>520</v>
      </c>
      <c r="L242" s="24">
        <f t="shared" si="88"/>
        <v>717</v>
      </c>
      <c r="M242" s="24">
        <f t="shared" si="88"/>
        <v>271</v>
      </c>
      <c r="N242" s="24">
        <f t="shared" si="88"/>
        <v>988</v>
      </c>
      <c r="O242" s="24">
        <f t="shared" si="88"/>
        <v>9957</v>
      </c>
      <c r="P242" s="24">
        <f t="shared" si="88"/>
        <v>1932</v>
      </c>
      <c r="Q242" s="24">
        <f t="shared" si="88"/>
        <v>11889</v>
      </c>
    </row>
    <row r="243" spans="1:17" ht="20.100000000000001" customHeight="1" x14ac:dyDescent="0.3">
      <c r="A243" s="8">
        <v>1</v>
      </c>
      <c r="B243" s="9" t="s">
        <v>186</v>
      </c>
      <c r="C243" s="11">
        <v>507.72</v>
      </c>
      <c r="D243" s="11">
        <v>96.88</v>
      </c>
      <c r="E243" s="78">
        <f t="shared" si="71"/>
        <v>604.6</v>
      </c>
      <c r="F243" s="11">
        <v>0</v>
      </c>
      <c r="G243" s="11">
        <v>0</v>
      </c>
      <c r="H243" s="78">
        <f t="shared" si="72"/>
        <v>0</v>
      </c>
      <c r="I243" s="11">
        <v>0</v>
      </c>
      <c r="J243" s="11">
        <v>0</v>
      </c>
      <c r="K243" s="78">
        <f t="shared" si="73"/>
        <v>0</v>
      </c>
      <c r="L243" s="11">
        <v>54.98</v>
      </c>
      <c r="M243" s="70">
        <v>20.05</v>
      </c>
      <c r="N243" s="82">
        <f t="shared" si="74"/>
        <v>75.03</v>
      </c>
      <c r="O243" s="42">
        <f t="shared" si="75"/>
        <v>562.70000000000005</v>
      </c>
      <c r="P243" s="42">
        <f t="shared" si="76"/>
        <v>116.92999999999999</v>
      </c>
      <c r="Q243" s="78">
        <f t="shared" ref="Q243:Q249" si="89">+O243+P243</f>
        <v>679.63</v>
      </c>
    </row>
    <row r="244" spans="1:17" ht="20.100000000000001" customHeight="1" x14ac:dyDescent="0.3">
      <c r="A244" s="8">
        <v>2</v>
      </c>
      <c r="B244" s="9" t="s">
        <v>187</v>
      </c>
      <c r="C244" s="11">
        <v>193.18</v>
      </c>
      <c r="D244" s="11">
        <v>89.07</v>
      </c>
      <c r="E244" s="78">
        <f t="shared" si="71"/>
        <v>282.25</v>
      </c>
      <c r="F244" s="11">
        <v>22.28</v>
      </c>
      <c r="G244" s="11">
        <v>11.17</v>
      </c>
      <c r="H244" s="78">
        <f t="shared" si="72"/>
        <v>33.450000000000003</v>
      </c>
      <c r="I244" s="11">
        <v>0</v>
      </c>
      <c r="J244" s="11">
        <v>0</v>
      </c>
      <c r="K244" s="78">
        <f t="shared" si="73"/>
        <v>0</v>
      </c>
      <c r="L244" s="11">
        <v>7.43</v>
      </c>
      <c r="M244" s="70">
        <v>0</v>
      </c>
      <c r="N244" s="82">
        <f t="shared" si="74"/>
        <v>7.43</v>
      </c>
      <c r="O244" s="42">
        <f t="shared" si="75"/>
        <v>222.89000000000001</v>
      </c>
      <c r="P244" s="42">
        <f t="shared" si="76"/>
        <v>100.24</v>
      </c>
      <c r="Q244" s="78">
        <f t="shared" si="89"/>
        <v>323.13</v>
      </c>
    </row>
    <row r="245" spans="1:17" ht="20.100000000000001" customHeight="1" x14ac:dyDescent="0.3">
      <c r="A245" s="8">
        <v>3</v>
      </c>
      <c r="B245" s="9" t="s">
        <v>188</v>
      </c>
      <c r="C245" s="11">
        <v>59.44</v>
      </c>
      <c r="D245" s="11">
        <v>26.73</v>
      </c>
      <c r="E245" s="78">
        <f t="shared" si="71"/>
        <v>86.17</v>
      </c>
      <c r="F245" s="11">
        <v>13.36</v>
      </c>
      <c r="G245" s="11">
        <v>8.93</v>
      </c>
      <c r="H245" s="78">
        <f t="shared" si="72"/>
        <v>22.29</v>
      </c>
      <c r="I245" s="11">
        <v>0</v>
      </c>
      <c r="J245" s="11">
        <v>0</v>
      </c>
      <c r="K245" s="78">
        <f t="shared" si="73"/>
        <v>0</v>
      </c>
      <c r="L245" s="11">
        <v>7.43</v>
      </c>
      <c r="M245" s="70">
        <v>0</v>
      </c>
      <c r="N245" s="82">
        <f t="shared" si="74"/>
        <v>7.43</v>
      </c>
      <c r="O245" s="42">
        <f t="shared" si="75"/>
        <v>80.22999999999999</v>
      </c>
      <c r="P245" s="42">
        <f t="shared" si="76"/>
        <v>35.659999999999997</v>
      </c>
      <c r="Q245" s="78">
        <f t="shared" si="89"/>
        <v>115.88999999999999</v>
      </c>
    </row>
    <row r="246" spans="1:17" ht="20.100000000000001" customHeight="1" x14ac:dyDescent="0.3">
      <c r="A246" s="8">
        <v>4</v>
      </c>
      <c r="B246" s="9" t="s">
        <v>189</v>
      </c>
      <c r="C246" s="11">
        <v>174.6</v>
      </c>
      <c r="D246" s="11">
        <v>29.69</v>
      </c>
      <c r="E246" s="78">
        <f t="shared" si="71"/>
        <v>204.29</v>
      </c>
      <c r="F246" s="11">
        <v>0</v>
      </c>
      <c r="G246" s="11">
        <v>0</v>
      </c>
      <c r="H246" s="78">
        <f t="shared" si="72"/>
        <v>0</v>
      </c>
      <c r="I246" s="11">
        <v>0</v>
      </c>
      <c r="J246" s="11">
        <v>0</v>
      </c>
      <c r="K246" s="78">
        <f t="shared" si="73"/>
        <v>0</v>
      </c>
      <c r="L246" s="11">
        <v>11.14</v>
      </c>
      <c r="M246" s="70">
        <v>7.42</v>
      </c>
      <c r="N246" s="82">
        <f t="shared" si="74"/>
        <v>18.560000000000002</v>
      </c>
      <c r="O246" s="42">
        <f t="shared" si="75"/>
        <v>185.74</v>
      </c>
      <c r="P246" s="42">
        <f t="shared" si="76"/>
        <v>37.11</v>
      </c>
      <c r="Q246" s="78">
        <f t="shared" si="89"/>
        <v>222.85000000000002</v>
      </c>
    </row>
    <row r="247" spans="1:17" ht="20.100000000000001" customHeight="1" x14ac:dyDescent="0.3">
      <c r="A247" s="8">
        <v>5</v>
      </c>
      <c r="B247" s="9" t="s">
        <v>190</v>
      </c>
      <c r="C247" s="11">
        <v>85.45</v>
      </c>
      <c r="D247" s="11">
        <v>25.23</v>
      </c>
      <c r="E247" s="78">
        <f t="shared" si="71"/>
        <v>110.68</v>
      </c>
      <c r="F247" s="11">
        <v>14.82</v>
      </c>
      <c r="G247" s="11">
        <v>3.72</v>
      </c>
      <c r="H247" s="78">
        <f t="shared" si="72"/>
        <v>18.54</v>
      </c>
      <c r="I247" s="11">
        <v>0</v>
      </c>
      <c r="J247" s="11">
        <v>0</v>
      </c>
      <c r="K247" s="78">
        <f t="shared" si="73"/>
        <v>0</v>
      </c>
      <c r="L247" s="11">
        <v>11.14</v>
      </c>
      <c r="M247" s="70">
        <v>7.42</v>
      </c>
      <c r="N247" s="82">
        <f t="shared" si="74"/>
        <v>18.560000000000002</v>
      </c>
      <c r="O247" s="42">
        <f t="shared" si="75"/>
        <v>111.41000000000001</v>
      </c>
      <c r="P247" s="42">
        <f t="shared" si="76"/>
        <v>36.369999999999997</v>
      </c>
      <c r="Q247" s="78">
        <f t="shared" si="89"/>
        <v>147.78</v>
      </c>
    </row>
    <row r="248" spans="1:17" ht="20.100000000000001" customHeight="1" x14ac:dyDescent="0.3">
      <c r="A248" s="8">
        <v>6</v>
      </c>
      <c r="B248" s="9" t="s">
        <v>191</v>
      </c>
      <c r="C248" s="11">
        <v>86.19</v>
      </c>
      <c r="D248" s="11">
        <v>18.559999999999999</v>
      </c>
      <c r="E248" s="78">
        <f t="shared" si="71"/>
        <v>104.75</v>
      </c>
      <c r="F248" s="11">
        <v>14.11</v>
      </c>
      <c r="G248" s="11">
        <v>11.17</v>
      </c>
      <c r="H248" s="78">
        <f t="shared" si="72"/>
        <v>25.28</v>
      </c>
      <c r="I248" s="11">
        <v>0</v>
      </c>
      <c r="J248" s="11">
        <v>0</v>
      </c>
      <c r="K248" s="78">
        <f t="shared" si="73"/>
        <v>0</v>
      </c>
      <c r="L248" s="11">
        <v>0</v>
      </c>
      <c r="M248" s="70">
        <v>0</v>
      </c>
      <c r="N248" s="82">
        <f t="shared" si="74"/>
        <v>0</v>
      </c>
      <c r="O248" s="42">
        <f t="shared" si="75"/>
        <v>100.3</v>
      </c>
      <c r="P248" s="42">
        <f t="shared" si="76"/>
        <v>29.729999999999997</v>
      </c>
      <c r="Q248" s="78">
        <f t="shared" si="89"/>
        <v>130.03</v>
      </c>
    </row>
    <row r="249" spans="1:17" ht="20.100000000000001" customHeight="1" x14ac:dyDescent="0.3">
      <c r="A249" s="8">
        <v>7</v>
      </c>
      <c r="B249" s="9" t="s">
        <v>192</v>
      </c>
      <c r="C249" s="11">
        <v>83.21</v>
      </c>
      <c r="D249" s="11">
        <v>11.13</v>
      </c>
      <c r="E249" s="78">
        <f t="shared" si="71"/>
        <v>94.339999999999989</v>
      </c>
      <c r="F249" s="11">
        <v>0</v>
      </c>
      <c r="G249" s="11">
        <v>0</v>
      </c>
      <c r="H249" s="78">
        <f t="shared" si="72"/>
        <v>0</v>
      </c>
      <c r="I249" s="11">
        <v>0</v>
      </c>
      <c r="J249" s="11">
        <v>0</v>
      </c>
      <c r="K249" s="78">
        <f t="shared" si="73"/>
        <v>0</v>
      </c>
      <c r="L249" s="11">
        <v>0</v>
      </c>
      <c r="M249" s="70">
        <v>0</v>
      </c>
      <c r="N249" s="82">
        <f t="shared" si="74"/>
        <v>0</v>
      </c>
      <c r="O249" s="42">
        <f t="shared" si="75"/>
        <v>83.21</v>
      </c>
      <c r="P249" s="42">
        <f t="shared" si="76"/>
        <v>11.13</v>
      </c>
      <c r="Q249" s="78">
        <f t="shared" si="89"/>
        <v>94.339999999999989</v>
      </c>
    </row>
    <row r="250" spans="1:17" s="17" customFormat="1" ht="20.100000000000001" customHeight="1" x14ac:dyDescent="0.25">
      <c r="A250" s="14"/>
      <c r="B250" s="15" t="s">
        <v>186</v>
      </c>
      <c r="C250" s="16">
        <f t="shared" ref="C250:Q250" si="90">SUM(C243:C249)</f>
        <v>1189.7900000000002</v>
      </c>
      <c r="D250" s="16">
        <f t="shared" si="90"/>
        <v>297.28999999999996</v>
      </c>
      <c r="E250" s="79">
        <f t="shared" si="90"/>
        <v>1487.08</v>
      </c>
      <c r="F250" s="16">
        <f t="shared" si="90"/>
        <v>64.569999999999993</v>
      </c>
      <c r="G250" s="16">
        <f t="shared" si="90"/>
        <v>34.99</v>
      </c>
      <c r="H250" s="79">
        <f t="shared" si="90"/>
        <v>99.56</v>
      </c>
      <c r="I250" s="16">
        <f t="shared" si="90"/>
        <v>0</v>
      </c>
      <c r="J250" s="16">
        <f t="shared" si="90"/>
        <v>0</v>
      </c>
      <c r="K250" s="79">
        <f t="shared" si="90"/>
        <v>0</v>
      </c>
      <c r="L250" s="16">
        <f t="shared" si="90"/>
        <v>92.12</v>
      </c>
      <c r="M250" s="16">
        <f t="shared" si="90"/>
        <v>34.89</v>
      </c>
      <c r="N250" s="79">
        <f t="shared" si="90"/>
        <v>127.01000000000002</v>
      </c>
      <c r="O250" s="16">
        <f t="shared" si="90"/>
        <v>1346.48</v>
      </c>
      <c r="P250" s="16">
        <f t="shared" si="90"/>
        <v>367.17</v>
      </c>
      <c r="Q250" s="79">
        <f t="shared" si="90"/>
        <v>1713.6499999999999</v>
      </c>
    </row>
    <row r="251" spans="1:17" ht="20.100000000000001" customHeight="1" x14ac:dyDescent="0.3">
      <c r="A251" s="8">
        <v>8</v>
      </c>
      <c r="B251" s="9" t="s">
        <v>193</v>
      </c>
      <c r="C251" s="11">
        <v>531.24</v>
      </c>
      <c r="D251" s="11">
        <v>111.34</v>
      </c>
      <c r="E251" s="78">
        <f t="shared" si="71"/>
        <v>642.58000000000004</v>
      </c>
      <c r="F251" s="11">
        <v>0</v>
      </c>
      <c r="G251" s="11">
        <v>0</v>
      </c>
      <c r="H251" s="78">
        <f t="shared" si="72"/>
        <v>0</v>
      </c>
      <c r="I251" s="11">
        <v>0</v>
      </c>
      <c r="J251" s="11">
        <v>0</v>
      </c>
      <c r="K251" s="78">
        <f t="shared" si="73"/>
        <v>0</v>
      </c>
      <c r="L251" s="11">
        <v>22.29</v>
      </c>
      <c r="M251" s="70">
        <v>7.42</v>
      </c>
      <c r="N251" s="82">
        <f t="shared" si="74"/>
        <v>29.71</v>
      </c>
      <c r="O251" s="42">
        <f t="shared" si="75"/>
        <v>553.53</v>
      </c>
      <c r="P251" s="42">
        <f t="shared" si="76"/>
        <v>118.76</v>
      </c>
      <c r="Q251" s="78">
        <f>+O251+P251</f>
        <v>672.29</v>
      </c>
    </row>
    <row r="252" spans="1:17" ht="20.100000000000001" customHeight="1" x14ac:dyDescent="0.3">
      <c r="A252" s="8">
        <v>9</v>
      </c>
      <c r="B252" s="9" t="s">
        <v>194</v>
      </c>
      <c r="C252" s="11">
        <v>74.3</v>
      </c>
      <c r="D252" s="11">
        <v>22.27</v>
      </c>
      <c r="E252" s="78">
        <f t="shared" si="71"/>
        <v>96.57</v>
      </c>
      <c r="F252" s="11">
        <v>29.71</v>
      </c>
      <c r="G252" s="11">
        <v>11.17</v>
      </c>
      <c r="H252" s="78">
        <f t="shared" si="72"/>
        <v>40.880000000000003</v>
      </c>
      <c r="I252" s="11">
        <v>0</v>
      </c>
      <c r="J252" s="11">
        <v>0</v>
      </c>
      <c r="K252" s="78">
        <f t="shared" si="73"/>
        <v>0</v>
      </c>
      <c r="L252" s="11">
        <v>0</v>
      </c>
      <c r="M252" s="70">
        <v>0</v>
      </c>
      <c r="N252" s="82">
        <f t="shared" si="74"/>
        <v>0</v>
      </c>
      <c r="O252" s="42">
        <f t="shared" si="75"/>
        <v>104.00999999999999</v>
      </c>
      <c r="P252" s="42">
        <f t="shared" si="76"/>
        <v>33.44</v>
      </c>
      <c r="Q252" s="78">
        <f>+O252+P252</f>
        <v>137.44999999999999</v>
      </c>
    </row>
    <row r="253" spans="1:17" ht="20.100000000000001" customHeight="1" x14ac:dyDescent="0.3">
      <c r="A253" s="8">
        <v>10</v>
      </c>
      <c r="B253" s="9" t="s">
        <v>195</v>
      </c>
      <c r="C253" s="11">
        <v>254.25</v>
      </c>
      <c r="D253" s="11">
        <v>74.89</v>
      </c>
      <c r="E253" s="78">
        <f t="shared" si="71"/>
        <v>329.14</v>
      </c>
      <c r="F253" s="11">
        <v>39.409999999999997</v>
      </c>
      <c r="G253" s="11">
        <v>20.12</v>
      </c>
      <c r="H253" s="78">
        <f t="shared" si="72"/>
        <v>59.53</v>
      </c>
      <c r="I253" s="11">
        <v>0</v>
      </c>
      <c r="J253" s="11">
        <v>0</v>
      </c>
      <c r="K253" s="78">
        <f t="shared" si="73"/>
        <v>0</v>
      </c>
      <c r="L253" s="11">
        <v>22.31</v>
      </c>
      <c r="M253" s="70">
        <v>22.26</v>
      </c>
      <c r="N253" s="82">
        <f t="shared" si="74"/>
        <v>44.57</v>
      </c>
      <c r="O253" s="42">
        <f t="shared" si="75"/>
        <v>315.96999999999997</v>
      </c>
      <c r="P253" s="42">
        <f t="shared" si="76"/>
        <v>117.27000000000001</v>
      </c>
      <c r="Q253" s="78">
        <f>+O253+P253</f>
        <v>433.24</v>
      </c>
    </row>
    <row r="254" spans="1:17" ht="20.100000000000001" customHeight="1" x14ac:dyDescent="0.3">
      <c r="A254" s="8">
        <v>11</v>
      </c>
      <c r="B254" s="9" t="s">
        <v>196</v>
      </c>
      <c r="C254" s="11">
        <v>69.099999999999994</v>
      </c>
      <c r="D254" s="11">
        <v>27.45</v>
      </c>
      <c r="E254" s="78">
        <f t="shared" si="71"/>
        <v>96.55</v>
      </c>
      <c r="F254" s="11">
        <v>0</v>
      </c>
      <c r="G254" s="71">
        <v>0</v>
      </c>
      <c r="H254" s="78">
        <f t="shared" si="72"/>
        <v>0</v>
      </c>
      <c r="I254" s="11">
        <v>0</v>
      </c>
      <c r="J254" s="11">
        <v>0</v>
      </c>
      <c r="K254" s="78">
        <f t="shared" si="73"/>
        <v>0</v>
      </c>
      <c r="L254" s="11">
        <v>0</v>
      </c>
      <c r="M254" s="70">
        <v>0</v>
      </c>
      <c r="N254" s="82">
        <f t="shared" si="74"/>
        <v>0</v>
      </c>
      <c r="O254" s="42">
        <f t="shared" si="75"/>
        <v>69.099999999999994</v>
      </c>
      <c r="P254" s="42">
        <f t="shared" si="76"/>
        <v>27.45</v>
      </c>
      <c r="Q254" s="78">
        <f>+O254+P254</f>
        <v>96.55</v>
      </c>
    </row>
    <row r="255" spans="1:17" s="17" customFormat="1" ht="20.100000000000001" customHeight="1" x14ac:dyDescent="0.25">
      <c r="A255" s="14"/>
      <c r="B255" s="15" t="s">
        <v>193</v>
      </c>
      <c r="C255" s="16">
        <f t="shared" ref="C255:Q255" si="91">+C251+C252+C253+C254</f>
        <v>928.89</v>
      </c>
      <c r="D255" s="16">
        <f t="shared" si="91"/>
        <v>235.95</v>
      </c>
      <c r="E255" s="79">
        <f t="shared" si="91"/>
        <v>1164.8399999999999</v>
      </c>
      <c r="F255" s="16">
        <f t="shared" si="91"/>
        <v>69.12</v>
      </c>
      <c r="G255" s="16">
        <f t="shared" si="91"/>
        <v>31.29</v>
      </c>
      <c r="H255" s="79">
        <f t="shared" si="91"/>
        <v>100.41</v>
      </c>
      <c r="I255" s="16">
        <f t="shared" si="91"/>
        <v>0</v>
      </c>
      <c r="J255" s="16">
        <f t="shared" si="91"/>
        <v>0</v>
      </c>
      <c r="K255" s="79">
        <f t="shared" si="91"/>
        <v>0</v>
      </c>
      <c r="L255" s="16">
        <f t="shared" si="91"/>
        <v>44.599999999999994</v>
      </c>
      <c r="M255" s="16">
        <f t="shared" si="91"/>
        <v>29.68</v>
      </c>
      <c r="N255" s="79">
        <f t="shared" si="91"/>
        <v>74.28</v>
      </c>
      <c r="O255" s="16">
        <f t="shared" si="91"/>
        <v>1042.6099999999999</v>
      </c>
      <c r="P255" s="16">
        <f t="shared" si="91"/>
        <v>296.92</v>
      </c>
      <c r="Q255" s="79">
        <f t="shared" si="91"/>
        <v>1339.53</v>
      </c>
    </row>
    <row r="256" spans="1:17" ht="20.100000000000001" customHeight="1" x14ac:dyDescent="0.3">
      <c r="A256" s="8">
        <v>13</v>
      </c>
      <c r="B256" s="9" t="s">
        <v>197</v>
      </c>
      <c r="C256" s="11">
        <v>397.5</v>
      </c>
      <c r="D256" s="11">
        <v>106.14</v>
      </c>
      <c r="E256" s="78">
        <f t="shared" si="71"/>
        <v>503.64</v>
      </c>
      <c r="F256" s="11">
        <v>0</v>
      </c>
      <c r="G256" s="11">
        <v>0</v>
      </c>
      <c r="H256" s="78">
        <f t="shared" si="72"/>
        <v>0</v>
      </c>
      <c r="I256" s="11">
        <v>0</v>
      </c>
      <c r="J256" s="11">
        <v>0</v>
      </c>
      <c r="K256" s="78">
        <f t="shared" si="73"/>
        <v>0</v>
      </c>
      <c r="L256" s="11">
        <v>43.07</v>
      </c>
      <c r="M256" s="70">
        <v>23.75</v>
      </c>
      <c r="N256" s="82">
        <f t="shared" si="74"/>
        <v>66.819999999999993</v>
      </c>
      <c r="O256" s="42">
        <f t="shared" si="75"/>
        <v>440.57</v>
      </c>
      <c r="P256" s="42">
        <f t="shared" si="76"/>
        <v>129.88999999999999</v>
      </c>
      <c r="Q256" s="78">
        <f>+O256+P256</f>
        <v>570.46</v>
      </c>
    </row>
    <row r="257" spans="1:17" ht="20.100000000000001" customHeight="1" x14ac:dyDescent="0.3">
      <c r="A257" s="8">
        <v>14</v>
      </c>
      <c r="B257" s="9" t="s">
        <v>198</v>
      </c>
      <c r="C257" s="11">
        <v>37.15</v>
      </c>
      <c r="D257" s="11">
        <v>11.14</v>
      </c>
      <c r="E257" s="78">
        <f t="shared" si="71"/>
        <v>48.29</v>
      </c>
      <c r="F257" s="11">
        <v>0</v>
      </c>
      <c r="G257" s="11">
        <v>0</v>
      </c>
      <c r="H257" s="78">
        <f t="shared" si="72"/>
        <v>0</v>
      </c>
      <c r="I257" s="11">
        <v>0</v>
      </c>
      <c r="J257" s="11">
        <v>0</v>
      </c>
      <c r="K257" s="78">
        <f t="shared" si="73"/>
        <v>0</v>
      </c>
      <c r="L257" s="11">
        <v>0</v>
      </c>
      <c r="M257" s="70">
        <v>0</v>
      </c>
      <c r="N257" s="82">
        <f t="shared" si="74"/>
        <v>0</v>
      </c>
      <c r="O257" s="42">
        <f t="shared" si="75"/>
        <v>37.15</v>
      </c>
      <c r="P257" s="42">
        <f t="shared" si="76"/>
        <v>11.14</v>
      </c>
      <c r="Q257" s="78">
        <f>+O257+P257</f>
        <v>48.29</v>
      </c>
    </row>
    <row r="258" spans="1:17" s="17" customFormat="1" ht="20.100000000000001" customHeight="1" x14ac:dyDescent="0.25">
      <c r="A258" s="14"/>
      <c r="B258" s="15" t="s">
        <v>197</v>
      </c>
      <c r="C258" s="16">
        <f t="shared" ref="C258:Q258" si="92">+C256+C257</f>
        <v>434.65</v>
      </c>
      <c r="D258" s="16">
        <f t="shared" si="92"/>
        <v>117.28</v>
      </c>
      <c r="E258" s="79">
        <f t="shared" si="92"/>
        <v>551.92999999999995</v>
      </c>
      <c r="F258" s="16">
        <f t="shared" si="92"/>
        <v>0</v>
      </c>
      <c r="G258" s="16">
        <f t="shared" si="92"/>
        <v>0</v>
      </c>
      <c r="H258" s="79">
        <f t="shared" si="92"/>
        <v>0</v>
      </c>
      <c r="I258" s="16">
        <f t="shared" si="92"/>
        <v>0</v>
      </c>
      <c r="J258" s="16">
        <f t="shared" si="92"/>
        <v>0</v>
      </c>
      <c r="K258" s="79">
        <f t="shared" si="92"/>
        <v>0</v>
      </c>
      <c r="L258" s="16">
        <f t="shared" si="92"/>
        <v>43.07</v>
      </c>
      <c r="M258" s="16">
        <f t="shared" si="92"/>
        <v>23.75</v>
      </c>
      <c r="N258" s="79">
        <f t="shared" si="92"/>
        <v>66.819999999999993</v>
      </c>
      <c r="O258" s="16">
        <f t="shared" si="92"/>
        <v>477.71999999999997</v>
      </c>
      <c r="P258" s="16">
        <f t="shared" si="92"/>
        <v>141.02999999999997</v>
      </c>
      <c r="Q258" s="79">
        <f t="shared" si="92"/>
        <v>618.75</v>
      </c>
    </row>
    <row r="259" spans="1:17" ht="20.100000000000001" customHeight="1" x14ac:dyDescent="0.3">
      <c r="A259" s="8">
        <v>15</v>
      </c>
      <c r="B259" s="9" t="s">
        <v>242</v>
      </c>
      <c r="C259" s="11">
        <v>303.14</v>
      </c>
      <c r="D259" s="11">
        <v>74.97</v>
      </c>
      <c r="E259" s="78">
        <f t="shared" si="71"/>
        <v>378.11</v>
      </c>
      <c r="F259" s="11">
        <v>0</v>
      </c>
      <c r="G259" s="11">
        <v>0</v>
      </c>
      <c r="H259" s="78">
        <f t="shared" si="72"/>
        <v>0</v>
      </c>
      <c r="I259" s="11">
        <v>0</v>
      </c>
      <c r="J259" s="11">
        <v>0</v>
      </c>
      <c r="K259" s="78">
        <f t="shared" si="73"/>
        <v>0</v>
      </c>
      <c r="L259" s="11">
        <v>37.14</v>
      </c>
      <c r="M259" s="70">
        <v>34.869999999999997</v>
      </c>
      <c r="N259" s="82">
        <f t="shared" si="74"/>
        <v>72.009999999999991</v>
      </c>
      <c r="O259" s="42">
        <f t="shared" si="75"/>
        <v>340.28</v>
      </c>
      <c r="P259" s="42">
        <f t="shared" si="76"/>
        <v>109.84</v>
      </c>
      <c r="Q259" s="78">
        <f>+O259+P259</f>
        <v>450.12</v>
      </c>
    </row>
    <row r="260" spans="1:17" ht="20.100000000000001" customHeight="1" x14ac:dyDescent="0.3">
      <c r="A260" s="8">
        <v>16</v>
      </c>
      <c r="B260" s="9" t="s">
        <v>200</v>
      </c>
      <c r="C260" s="11">
        <v>96.59</v>
      </c>
      <c r="D260" s="11">
        <v>14.85</v>
      </c>
      <c r="E260" s="78">
        <f t="shared" si="71"/>
        <v>111.44</v>
      </c>
      <c r="F260" s="11">
        <v>0</v>
      </c>
      <c r="G260" s="11">
        <v>0</v>
      </c>
      <c r="H260" s="78">
        <f t="shared" si="72"/>
        <v>0</v>
      </c>
      <c r="I260" s="11">
        <v>0</v>
      </c>
      <c r="J260" s="11">
        <v>0</v>
      </c>
      <c r="K260" s="78">
        <f t="shared" si="73"/>
        <v>0</v>
      </c>
      <c r="L260" s="11">
        <v>0</v>
      </c>
      <c r="M260" s="70">
        <v>0</v>
      </c>
      <c r="N260" s="82">
        <f t="shared" si="74"/>
        <v>0</v>
      </c>
      <c r="O260" s="42">
        <f t="shared" si="75"/>
        <v>96.59</v>
      </c>
      <c r="P260" s="42">
        <f t="shared" si="76"/>
        <v>14.85</v>
      </c>
      <c r="Q260" s="78">
        <f>+O260+P260</f>
        <v>111.44</v>
      </c>
    </row>
    <row r="261" spans="1:17" ht="20.100000000000001" customHeight="1" x14ac:dyDescent="0.3">
      <c r="A261" s="8">
        <v>17</v>
      </c>
      <c r="B261" s="9" t="s">
        <v>201</v>
      </c>
      <c r="C261" s="11">
        <v>96.59</v>
      </c>
      <c r="D261" s="11">
        <v>22.27</v>
      </c>
      <c r="E261" s="78">
        <f t="shared" si="71"/>
        <v>118.86</v>
      </c>
      <c r="F261" s="11">
        <v>11.14</v>
      </c>
      <c r="G261" s="11">
        <v>0</v>
      </c>
      <c r="H261" s="78">
        <f t="shared" si="72"/>
        <v>11.14</v>
      </c>
      <c r="I261" s="11">
        <v>0</v>
      </c>
      <c r="J261" s="11">
        <v>0</v>
      </c>
      <c r="K261" s="78">
        <f t="shared" si="73"/>
        <v>0</v>
      </c>
      <c r="L261" s="11">
        <v>0</v>
      </c>
      <c r="M261" s="70">
        <v>0</v>
      </c>
      <c r="N261" s="82">
        <f t="shared" si="74"/>
        <v>0</v>
      </c>
      <c r="O261" s="42">
        <f t="shared" si="75"/>
        <v>107.73</v>
      </c>
      <c r="P261" s="42">
        <f t="shared" si="76"/>
        <v>22.27</v>
      </c>
      <c r="Q261" s="78">
        <f>+O261+P261</f>
        <v>130</v>
      </c>
    </row>
    <row r="262" spans="1:17" s="17" customFormat="1" ht="20.100000000000001" customHeight="1" x14ac:dyDescent="0.25">
      <c r="A262" s="14"/>
      <c r="B262" s="15" t="s">
        <v>199</v>
      </c>
      <c r="C262" s="16">
        <f t="shared" ref="C262:Q262" si="93">+C259+C260+C261</f>
        <v>496.32000000000005</v>
      </c>
      <c r="D262" s="16">
        <f t="shared" si="93"/>
        <v>112.08999999999999</v>
      </c>
      <c r="E262" s="79">
        <f t="shared" si="93"/>
        <v>608.41</v>
      </c>
      <c r="F262" s="16">
        <f t="shared" si="93"/>
        <v>11.14</v>
      </c>
      <c r="G262" s="16">
        <f t="shared" si="93"/>
        <v>0</v>
      </c>
      <c r="H262" s="79">
        <f t="shared" si="93"/>
        <v>11.14</v>
      </c>
      <c r="I262" s="16">
        <f t="shared" si="93"/>
        <v>0</v>
      </c>
      <c r="J262" s="16">
        <f t="shared" si="93"/>
        <v>0</v>
      </c>
      <c r="K262" s="79">
        <f t="shared" si="93"/>
        <v>0</v>
      </c>
      <c r="L262" s="16">
        <f t="shared" si="93"/>
        <v>37.14</v>
      </c>
      <c r="M262" s="16">
        <f t="shared" si="93"/>
        <v>34.869999999999997</v>
      </c>
      <c r="N262" s="79">
        <f t="shared" si="93"/>
        <v>72.009999999999991</v>
      </c>
      <c r="O262" s="16">
        <f t="shared" si="93"/>
        <v>544.6</v>
      </c>
      <c r="P262" s="16">
        <f t="shared" si="93"/>
        <v>146.96</v>
      </c>
      <c r="Q262" s="79">
        <f t="shared" si="93"/>
        <v>691.56</v>
      </c>
    </row>
    <row r="263" spans="1:17" ht="20.100000000000001" customHeight="1" x14ac:dyDescent="0.3">
      <c r="A263" s="8">
        <v>18</v>
      </c>
      <c r="B263" s="9" t="s">
        <v>202</v>
      </c>
      <c r="C263" s="11">
        <v>334.35</v>
      </c>
      <c r="D263" s="72">
        <v>59.39</v>
      </c>
      <c r="E263" s="78">
        <f t="shared" si="71"/>
        <v>393.74</v>
      </c>
      <c r="F263" s="11">
        <v>8.17</v>
      </c>
      <c r="G263" s="71">
        <v>3.72</v>
      </c>
      <c r="H263" s="78">
        <f t="shared" si="72"/>
        <v>11.89</v>
      </c>
      <c r="I263" s="11">
        <v>0</v>
      </c>
      <c r="J263" s="11">
        <v>0</v>
      </c>
      <c r="K263" s="78">
        <f t="shared" si="73"/>
        <v>0</v>
      </c>
      <c r="L263" s="11">
        <v>43.07</v>
      </c>
      <c r="M263" s="70">
        <v>17.809999999999999</v>
      </c>
      <c r="N263" s="82">
        <f t="shared" si="74"/>
        <v>60.879999999999995</v>
      </c>
      <c r="O263" s="42">
        <f t="shared" si="75"/>
        <v>385.59000000000003</v>
      </c>
      <c r="P263" s="42">
        <f t="shared" si="76"/>
        <v>80.92</v>
      </c>
      <c r="Q263" s="78">
        <f>+O263+P263</f>
        <v>466.51000000000005</v>
      </c>
    </row>
    <row r="264" spans="1:17" s="25" customFormat="1" ht="20.100000000000001" customHeight="1" x14ac:dyDescent="0.25">
      <c r="A264" s="23"/>
      <c r="B264" s="28" t="s">
        <v>203</v>
      </c>
      <c r="C264" s="24">
        <f t="shared" ref="C264:Q264" si="94">+C263+C262+C258+C255+C250</f>
        <v>3384</v>
      </c>
      <c r="D264" s="24">
        <f t="shared" si="94"/>
        <v>822</v>
      </c>
      <c r="E264" s="24">
        <f t="shared" si="94"/>
        <v>4206</v>
      </c>
      <c r="F264" s="24">
        <f t="shared" si="94"/>
        <v>153</v>
      </c>
      <c r="G264" s="24">
        <f t="shared" si="94"/>
        <v>70</v>
      </c>
      <c r="H264" s="24">
        <f t="shared" si="94"/>
        <v>223</v>
      </c>
      <c r="I264" s="24">
        <f t="shared" si="94"/>
        <v>0</v>
      </c>
      <c r="J264" s="24">
        <f t="shared" si="94"/>
        <v>0</v>
      </c>
      <c r="K264" s="24">
        <f t="shared" si="94"/>
        <v>0</v>
      </c>
      <c r="L264" s="24">
        <f t="shared" si="94"/>
        <v>260</v>
      </c>
      <c r="M264" s="24">
        <f t="shared" si="94"/>
        <v>141</v>
      </c>
      <c r="N264" s="24">
        <f t="shared" si="94"/>
        <v>401</v>
      </c>
      <c r="O264" s="24">
        <f t="shared" si="94"/>
        <v>3797</v>
      </c>
      <c r="P264" s="24">
        <f t="shared" si="94"/>
        <v>1033</v>
      </c>
      <c r="Q264" s="24">
        <f t="shared" si="94"/>
        <v>4830</v>
      </c>
    </row>
    <row r="265" spans="1:17" ht="20.100000000000001" customHeight="1" x14ac:dyDescent="0.25">
      <c r="A265" s="8">
        <v>1</v>
      </c>
      <c r="B265" s="9" t="s">
        <v>204</v>
      </c>
      <c r="C265" s="26">
        <v>1651</v>
      </c>
      <c r="D265" s="26">
        <v>190</v>
      </c>
      <c r="E265" s="78">
        <f t="shared" ref="E265:E294" si="95">+C265+D265</f>
        <v>1841</v>
      </c>
      <c r="F265" s="26">
        <v>0</v>
      </c>
      <c r="G265" s="26">
        <v>0</v>
      </c>
      <c r="H265" s="78">
        <f t="shared" ref="H265:H294" si="96">+F265+G265</f>
        <v>0</v>
      </c>
      <c r="I265" s="26">
        <v>0</v>
      </c>
      <c r="J265" s="26">
        <v>0</v>
      </c>
      <c r="K265" s="78">
        <f t="shared" ref="K265:K294" si="97">+I265+J265</f>
        <v>0</v>
      </c>
      <c r="L265" s="73">
        <v>112</v>
      </c>
      <c r="M265" s="73">
        <v>30</v>
      </c>
      <c r="N265" s="82">
        <f t="shared" ref="N265:N294" si="98">+L265+M265</f>
        <v>142</v>
      </c>
      <c r="O265" s="42">
        <f t="shared" ref="O265:O294" si="99">+C265+F265+I265+L265</f>
        <v>1763</v>
      </c>
      <c r="P265" s="42">
        <f t="shared" ref="P265:P294" si="100">+D265+G265+J265+M265</f>
        <v>220</v>
      </c>
      <c r="Q265" s="78">
        <f>+O265+P265</f>
        <v>1983</v>
      </c>
    </row>
    <row r="266" spans="1:17" ht="20.100000000000001" customHeight="1" x14ac:dyDescent="0.25">
      <c r="A266" s="8">
        <v>2</v>
      </c>
      <c r="B266" s="9" t="s">
        <v>205</v>
      </c>
      <c r="C266" s="26">
        <v>355</v>
      </c>
      <c r="D266" s="26">
        <v>70</v>
      </c>
      <c r="E266" s="78">
        <f t="shared" si="95"/>
        <v>425</v>
      </c>
      <c r="F266" s="26">
        <v>0</v>
      </c>
      <c r="G266" s="26">
        <v>0</v>
      </c>
      <c r="H266" s="78">
        <f t="shared" si="96"/>
        <v>0</v>
      </c>
      <c r="I266" s="26">
        <v>0</v>
      </c>
      <c r="J266" s="26">
        <v>0</v>
      </c>
      <c r="K266" s="78">
        <f t="shared" si="97"/>
        <v>0</v>
      </c>
      <c r="L266" s="73">
        <v>25</v>
      </c>
      <c r="M266" s="73">
        <v>18</v>
      </c>
      <c r="N266" s="82">
        <f t="shared" si="98"/>
        <v>43</v>
      </c>
      <c r="O266" s="42">
        <f t="shared" si="99"/>
        <v>380</v>
      </c>
      <c r="P266" s="42">
        <f t="shared" si="100"/>
        <v>88</v>
      </c>
      <c r="Q266" s="78">
        <f>+O266+P266</f>
        <v>468</v>
      </c>
    </row>
    <row r="267" spans="1:17" s="25" customFormat="1" ht="20.100000000000001" customHeight="1" x14ac:dyDescent="0.25">
      <c r="A267" s="23"/>
      <c r="B267" s="28" t="s">
        <v>206</v>
      </c>
      <c r="C267" s="24">
        <f t="shared" ref="C267:Q267" si="101">SUM(C265:C266)</f>
        <v>2006</v>
      </c>
      <c r="D267" s="24">
        <f t="shared" si="101"/>
        <v>260</v>
      </c>
      <c r="E267" s="24">
        <f t="shared" si="101"/>
        <v>2266</v>
      </c>
      <c r="F267" s="24">
        <f t="shared" si="101"/>
        <v>0</v>
      </c>
      <c r="G267" s="24">
        <f t="shared" si="101"/>
        <v>0</v>
      </c>
      <c r="H267" s="24">
        <f t="shared" si="101"/>
        <v>0</v>
      </c>
      <c r="I267" s="24">
        <f t="shared" si="101"/>
        <v>0</v>
      </c>
      <c r="J267" s="24">
        <f t="shared" si="101"/>
        <v>0</v>
      </c>
      <c r="K267" s="24">
        <f t="shared" si="101"/>
        <v>0</v>
      </c>
      <c r="L267" s="24">
        <f t="shared" si="101"/>
        <v>137</v>
      </c>
      <c r="M267" s="24">
        <f t="shared" si="101"/>
        <v>48</v>
      </c>
      <c r="N267" s="24">
        <f t="shared" si="101"/>
        <v>185</v>
      </c>
      <c r="O267" s="24">
        <f t="shared" si="101"/>
        <v>2143</v>
      </c>
      <c r="P267" s="24">
        <f t="shared" si="101"/>
        <v>308</v>
      </c>
      <c r="Q267" s="24">
        <f t="shared" si="101"/>
        <v>2451</v>
      </c>
    </row>
    <row r="268" spans="1:17" ht="20.100000000000001" customHeight="1" x14ac:dyDescent="0.25">
      <c r="A268" s="8">
        <v>1</v>
      </c>
      <c r="B268" s="9" t="s">
        <v>207</v>
      </c>
      <c r="C268" s="42">
        <v>1418</v>
      </c>
      <c r="D268" s="42">
        <v>450</v>
      </c>
      <c r="E268" s="78">
        <f t="shared" si="95"/>
        <v>1868</v>
      </c>
      <c r="F268" s="42">
        <v>0</v>
      </c>
      <c r="G268" s="53">
        <v>0</v>
      </c>
      <c r="H268" s="78">
        <f t="shared" si="96"/>
        <v>0</v>
      </c>
      <c r="I268" s="53">
        <v>0</v>
      </c>
      <c r="J268" s="53">
        <v>0</v>
      </c>
      <c r="K268" s="78">
        <f t="shared" si="97"/>
        <v>0</v>
      </c>
      <c r="L268" s="53">
        <v>100</v>
      </c>
      <c r="M268" s="53">
        <v>218</v>
      </c>
      <c r="N268" s="82">
        <f t="shared" si="98"/>
        <v>318</v>
      </c>
      <c r="O268" s="42">
        <f t="shared" si="99"/>
        <v>1518</v>
      </c>
      <c r="P268" s="42">
        <f t="shared" si="100"/>
        <v>668</v>
      </c>
      <c r="Q268" s="78">
        <f>+O268+P268</f>
        <v>2186</v>
      </c>
    </row>
    <row r="269" spans="1:17" ht="20.100000000000001" customHeight="1" x14ac:dyDescent="0.25">
      <c r="A269" s="8">
        <v>2</v>
      </c>
      <c r="B269" s="9" t="s">
        <v>208</v>
      </c>
      <c r="C269" s="42">
        <v>295</v>
      </c>
      <c r="D269" s="42">
        <v>71</v>
      </c>
      <c r="E269" s="78">
        <f t="shared" si="95"/>
        <v>366</v>
      </c>
      <c r="F269" s="42">
        <v>0</v>
      </c>
      <c r="G269" s="53">
        <v>0</v>
      </c>
      <c r="H269" s="78">
        <f t="shared" si="96"/>
        <v>0</v>
      </c>
      <c r="I269" s="53">
        <v>0</v>
      </c>
      <c r="J269" s="53">
        <v>0</v>
      </c>
      <c r="K269" s="78">
        <f t="shared" si="97"/>
        <v>0</v>
      </c>
      <c r="L269" s="53">
        <v>35</v>
      </c>
      <c r="M269" s="53">
        <v>33</v>
      </c>
      <c r="N269" s="82">
        <f t="shared" si="98"/>
        <v>68</v>
      </c>
      <c r="O269" s="42">
        <f t="shared" si="99"/>
        <v>330</v>
      </c>
      <c r="P269" s="42">
        <f t="shared" si="100"/>
        <v>104</v>
      </c>
      <c r="Q269" s="78">
        <f>+O269+P269</f>
        <v>434</v>
      </c>
    </row>
    <row r="270" spans="1:17" ht="20.100000000000001" customHeight="1" x14ac:dyDescent="0.25">
      <c r="A270" s="8">
        <v>3</v>
      </c>
      <c r="B270" s="9" t="s">
        <v>209</v>
      </c>
      <c r="C270" s="42">
        <v>380</v>
      </c>
      <c r="D270" s="42">
        <v>50</v>
      </c>
      <c r="E270" s="78">
        <f t="shared" si="95"/>
        <v>430</v>
      </c>
      <c r="F270" s="42">
        <v>0</v>
      </c>
      <c r="G270" s="53">
        <v>0</v>
      </c>
      <c r="H270" s="78">
        <f t="shared" si="96"/>
        <v>0</v>
      </c>
      <c r="I270" s="53">
        <v>0</v>
      </c>
      <c r="J270" s="53">
        <v>0</v>
      </c>
      <c r="K270" s="78">
        <f t="shared" si="97"/>
        <v>0</v>
      </c>
      <c r="L270" s="53">
        <v>0</v>
      </c>
      <c r="M270" s="53">
        <v>0</v>
      </c>
      <c r="N270" s="82">
        <f t="shared" si="98"/>
        <v>0</v>
      </c>
      <c r="O270" s="42">
        <f t="shared" si="99"/>
        <v>380</v>
      </c>
      <c r="P270" s="42">
        <f t="shared" si="100"/>
        <v>50</v>
      </c>
      <c r="Q270" s="78">
        <f>+O270+P270</f>
        <v>430</v>
      </c>
    </row>
    <row r="271" spans="1:17" s="17" customFormat="1" ht="20.100000000000001" customHeight="1" x14ac:dyDescent="0.25">
      <c r="A271" s="14"/>
      <c r="B271" s="15" t="s">
        <v>208</v>
      </c>
      <c r="C271" s="30">
        <f t="shared" ref="C271:Q271" si="102">+C269+C270</f>
        <v>675</v>
      </c>
      <c r="D271" s="30">
        <f t="shared" si="102"/>
        <v>121</v>
      </c>
      <c r="E271" s="80">
        <f t="shared" si="102"/>
        <v>796</v>
      </c>
      <c r="F271" s="30">
        <f t="shared" si="102"/>
        <v>0</v>
      </c>
      <c r="G271" s="30">
        <f t="shared" si="102"/>
        <v>0</v>
      </c>
      <c r="H271" s="80">
        <f t="shared" si="102"/>
        <v>0</v>
      </c>
      <c r="I271" s="30">
        <f t="shared" si="102"/>
        <v>0</v>
      </c>
      <c r="J271" s="30">
        <f t="shared" si="102"/>
        <v>0</v>
      </c>
      <c r="K271" s="80">
        <f t="shared" si="102"/>
        <v>0</v>
      </c>
      <c r="L271" s="30">
        <f t="shared" si="102"/>
        <v>35</v>
      </c>
      <c r="M271" s="30">
        <f t="shared" si="102"/>
        <v>33</v>
      </c>
      <c r="N271" s="80">
        <f t="shared" si="102"/>
        <v>68</v>
      </c>
      <c r="O271" s="30">
        <f t="shared" si="102"/>
        <v>710</v>
      </c>
      <c r="P271" s="30">
        <f t="shared" si="102"/>
        <v>154</v>
      </c>
      <c r="Q271" s="80">
        <f t="shared" si="102"/>
        <v>864</v>
      </c>
    </row>
    <row r="272" spans="1:17" ht="34.5" customHeight="1" x14ac:dyDescent="0.25">
      <c r="A272" s="8">
        <v>4</v>
      </c>
      <c r="B272" s="75" t="s">
        <v>210</v>
      </c>
      <c r="C272" s="42">
        <v>14043</v>
      </c>
      <c r="D272" s="42">
        <v>3726</v>
      </c>
      <c r="E272" s="78">
        <f t="shared" si="95"/>
        <v>17769</v>
      </c>
      <c r="F272" s="42">
        <v>1301</v>
      </c>
      <c r="G272" s="53">
        <v>1300</v>
      </c>
      <c r="H272" s="78">
        <f t="shared" si="96"/>
        <v>2601</v>
      </c>
      <c r="I272" s="53">
        <v>594</v>
      </c>
      <c r="J272" s="53">
        <v>557</v>
      </c>
      <c r="K272" s="78">
        <f t="shared" si="97"/>
        <v>1151</v>
      </c>
      <c r="L272" s="53">
        <v>850</v>
      </c>
      <c r="M272" s="53">
        <v>956</v>
      </c>
      <c r="N272" s="82">
        <f t="shared" si="98"/>
        <v>1806</v>
      </c>
      <c r="O272" s="42">
        <f t="shared" si="99"/>
        <v>16788</v>
      </c>
      <c r="P272" s="42">
        <f t="shared" si="100"/>
        <v>6539</v>
      </c>
      <c r="Q272" s="78">
        <f>+O272+P272</f>
        <v>23327</v>
      </c>
    </row>
    <row r="273" spans="1:17" s="25" customFormat="1" ht="20.100000000000001" customHeight="1" x14ac:dyDescent="0.25">
      <c r="A273" s="23"/>
      <c r="B273" s="28" t="s">
        <v>211</v>
      </c>
      <c r="C273" s="24">
        <f t="shared" ref="C273:Q273" si="103">+C268+C271+C272</f>
        <v>16136</v>
      </c>
      <c r="D273" s="24">
        <f t="shared" si="103"/>
        <v>4297</v>
      </c>
      <c r="E273" s="24">
        <f t="shared" si="103"/>
        <v>20433</v>
      </c>
      <c r="F273" s="24">
        <f t="shared" si="103"/>
        <v>1301</v>
      </c>
      <c r="G273" s="24">
        <f t="shared" si="103"/>
        <v>1300</v>
      </c>
      <c r="H273" s="24">
        <f t="shared" si="103"/>
        <v>2601</v>
      </c>
      <c r="I273" s="24">
        <f t="shared" si="103"/>
        <v>594</v>
      </c>
      <c r="J273" s="24">
        <f t="shared" si="103"/>
        <v>557</v>
      </c>
      <c r="K273" s="24">
        <f t="shared" si="103"/>
        <v>1151</v>
      </c>
      <c r="L273" s="24">
        <f t="shared" si="103"/>
        <v>985</v>
      </c>
      <c r="M273" s="24">
        <f t="shared" si="103"/>
        <v>1207</v>
      </c>
      <c r="N273" s="24">
        <f t="shared" si="103"/>
        <v>2192</v>
      </c>
      <c r="O273" s="24">
        <f t="shared" si="103"/>
        <v>19016</v>
      </c>
      <c r="P273" s="24">
        <f t="shared" si="103"/>
        <v>7361</v>
      </c>
      <c r="Q273" s="24">
        <f t="shared" si="103"/>
        <v>26377</v>
      </c>
    </row>
    <row r="274" spans="1:17" ht="20.100000000000001" customHeight="1" x14ac:dyDescent="0.25">
      <c r="A274" s="8">
        <v>1</v>
      </c>
      <c r="B274" s="9" t="s">
        <v>212</v>
      </c>
      <c r="C274" s="42">
        <v>2341</v>
      </c>
      <c r="D274" s="42">
        <v>1226</v>
      </c>
      <c r="E274" s="78">
        <f t="shared" si="95"/>
        <v>3567</v>
      </c>
      <c r="F274" s="42">
        <v>0</v>
      </c>
      <c r="G274" s="53">
        <v>0</v>
      </c>
      <c r="H274" s="78">
        <f t="shared" si="96"/>
        <v>0</v>
      </c>
      <c r="I274" s="53">
        <v>0</v>
      </c>
      <c r="J274" s="53">
        <v>0</v>
      </c>
      <c r="K274" s="78">
        <f t="shared" si="97"/>
        <v>0</v>
      </c>
      <c r="L274" s="53">
        <v>0</v>
      </c>
      <c r="M274" s="53">
        <v>0</v>
      </c>
      <c r="N274" s="82">
        <f t="shared" si="98"/>
        <v>0</v>
      </c>
      <c r="O274" s="42">
        <f t="shared" si="99"/>
        <v>2341</v>
      </c>
      <c r="P274" s="42">
        <f t="shared" si="100"/>
        <v>1226</v>
      </c>
      <c r="Q274" s="78">
        <f>+O274+P274</f>
        <v>3567</v>
      </c>
    </row>
    <row r="275" spans="1:17" s="25" customFormat="1" ht="20.100000000000001" customHeight="1" x14ac:dyDescent="0.25">
      <c r="A275" s="23"/>
      <c r="B275" s="28" t="s">
        <v>213</v>
      </c>
      <c r="C275" s="24">
        <f t="shared" ref="C275:Q275" si="104">SUM(C274:C274)</f>
        <v>2341</v>
      </c>
      <c r="D275" s="24">
        <f t="shared" si="104"/>
        <v>1226</v>
      </c>
      <c r="E275" s="24">
        <f t="shared" si="104"/>
        <v>3567</v>
      </c>
      <c r="F275" s="24">
        <f t="shared" si="104"/>
        <v>0</v>
      </c>
      <c r="G275" s="24">
        <f t="shared" si="104"/>
        <v>0</v>
      </c>
      <c r="H275" s="24">
        <f t="shared" si="104"/>
        <v>0</v>
      </c>
      <c r="I275" s="24">
        <f t="shared" si="104"/>
        <v>0</v>
      </c>
      <c r="J275" s="24">
        <f t="shared" si="104"/>
        <v>0</v>
      </c>
      <c r="K275" s="24">
        <f t="shared" si="104"/>
        <v>0</v>
      </c>
      <c r="L275" s="24">
        <f t="shared" si="104"/>
        <v>0</v>
      </c>
      <c r="M275" s="24">
        <f t="shared" si="104"/>
        <v>0</v>
      </c>
      <c r="N275" s="24">
        <f t="shared" si="104"/>
        <v>0</v>
      </c>
      <c r="O275" s="24">
        <f t="shared" si="104"/>
        <v>2341</v>
      </c>
      <c r="P275" s="24">
        <f t="shared" si="104"/>
        <v>1226</v>
      </c>
      <c r="Q275" s="24">
        <f t="shared" si="104"/>
        <v>3567</v>
      </c>
    </row>
    <row r="276" spans="1:17" ht="20.100000000000001" customHeight="1" x14ac:dyDescent="0.25">
      <c r="A276" s="8">
        <v>1</v>
      </c>
      <c r="B276" s="9" t="s">
        <v>214</v>
      </c>
      <c r="C276" s="42">
        <v>354.42</v>
      </c>
      <c r="D276" s="42">
        <v>13</v>
      </c>
      <c r="E276" s="78">
        <f t="shared" si="95"/>
        <v>367.42</v>
      </c>
      <c r="F276" s="42">
        <v>0</v>
      </c>
      <c r="G276" s="42">
        <v>0</v>
      </c>
      <c r="H276" s="78">
        <f t="shared" si="96"/>
        <v>0</v>
      </c>
      <c r="I276" s="42">
        <v>0</v>
      </c>
      <c r="J276" s="42">
        <v>0</v>
      </c>
      <c r="K276" s="78">
        <f t="shared" si="97"/>
        <v>0</v>
      </c>
      <c r="L276" s="42">
        <v>0</v>
      </c>
      <c r="M276" s="50">
        <v>0</v>
      </c>
      <c r="N276" s="82">
        <f t="shared" si="98"/>
        <v>0</v>
      </c>
      <c r="O276" s="42">
        <f t="shared" si="99"/>
        <v>354.42</v>
      </c>
      <c r="P276" s="42">
        <f t="shared" si="100"/>
        <v>13</v>
      </c>
      <c r="Q276" s="78">
        <f t="shared" ref="Q276:Q292" si="105">+O276+P276</f>
        <v>367.42</v>
      </c>
    </row>
    <row r="277" spans="1:17" ht="20.100000000000001" customHeight="1" x14ac:dyDescent="0.25">
      <c r="A277" s="8">
        <v>2</v>
      </c>
      <c r="B277" s="9" t="s">
        <v>215</v>
      </c>
      <c r="C277" s="42">
        <v>904.28</v>
      </c>
      <c r="D277" s="42">
        <v>250</v>
      </c>
      <c r="E277" s="78">
        <f t="shared" si="95"/>
        <v>1154.28</v>
      </c>
      <c r="F277" s="42">
        <v>0</v>
      </c>
      <c r="G277" s="42">
        <v>0</v>
      </c>
      <c r="H277" s="78">
        <f t="shared" si="96"/>
        <v>0</v>
      </c>
      <c r="I277" s="42">
        <v>0</v>
      </c>
      <c r="J277" s="42">
        <v>84</v>
      </c>
      <c r="K277" s="78">
        <f t="shared" si="97"/>
        <v>84</v>
      </c>
      <c r="L277" s="42">
        <v>300</v>
      </c>
      <c r="M277" s="50">
        <v>245</v>
      </c>
      <c r="N277" s="82">
        <f t="shared" si="98"/>
        <v>545</v>
      </c>
      <c r="O277" s="42">
        <f t="shared" si="99"/>
        <v>1204.28</v>
      </c>
      <c r="P277" s="42">
        <f t="shared" si="100"/>
        <v>579</v>
      </c>
      <c r="Q277" s="78">
        <f t="shared" si="105"/>
        <v>1783.28</v>
      </c>
    </row>
    <row r="278" spans="1:17" ht="20.100000000000001" customHeight="1" x14ac:dyDescent="0.25">
      <c r="A278" s="8">
        <v>3</v>
      </c>
      <c r="B278" s="9" t="s">
        <v>216</v>
      </c>
      <c r="C278" s="42">
        <v>904.28</v>
      </c>
      <c r="D278" s="42">
        <v>751</v>
      </c>
      <c r="E278" s="78">
        <f t="shared" si="95"/>
        <v>1655.28</v>
      </c>
      <c r="F278" s="42">
        <v>0</v>
      </c>
      <c r="G278" s="42">
        <v>0</v>
      </c>
      <c r="H278" s="78">
        <f t="shared" si="96"/>
        <v>0</v>
      </c>
      <c r="I278" s="42">
        <v>5</v>
      </c>
      <c r="J278" s="42">
        <v>104</v>
      </c>
      <c r="K278" s="78">
        <f t="shared" si="97"/>
        <v>109</v>
      </c>
      <c r="L278" s="42">
        <v>87</v>
      </c>
      <c r="M278" s="50">
        <v>115</v>
      </c>
      <c r="N278" s="82">
        <f t="shared" si="98"/>
        <v>202</v>
      </c>
      <c r="O278" s="42">
        <f t="shared" si="99"/>
        <v>996.28</v>
      </c>
      <c r="P278" s="42">
        <f t="shared" si="100"/>
        <v>970</v>
      </c>
      <c r="Q278" s="78">
        <f t="shared" si="105"/>
        <v>1966.28</v>
      </c>
    </row>
    <row r="279" spans="1:17" ht="20.100000000000001" customHeight="1" x14ac:dyDescent="0.25">
      <c r="A279" s="8">
        <v>4</v>
      </c>
      <c r="B279" s="9" t="s">
        <v>217</v>
      </c>
      <c r="C279" s="42">
        <v>700.28</v>
      </c>
      <c r="D279" s="42">
        <v>408.5</v>
      </c>
      <c r="E279" s="78">
        <f t="shared" si="95"/>
        <v>1108.78</v>
      </c>
      <c r="F279" s="42">
        <v>0</v>
      </c>
      <c r="G279" s="42">
        <v>0</v>
      </c>
      <c r="H279" s="78">
        <f t="shared" si="96"/>
        <v>0</v>
      </c>
      <c r="I279" s="42">
        <v>20</v>
      </c>
      <c r="J279" s="42">
        <v>54</v>
      </c>
      <c r="K279" s="78">
        <f t="shared" si="97"/>
        <v>74</v>
      </c>
      <c r="L279" s="42">
        <v>100</v>
      </c>
      <c r="M279" s="50">
        <v>195</v>
      </c>
      <c r="N279" s="82">
        <f t="shared" si="98"/>
        <v>295</v>
      </c>
      <c r="O279" s="42">
        <f t="shared" si="99"/>
        <v>820.28</v>
      </c>
      <c r="P279" s="42">
        <f t="shared" si="100"/>
        <v>657.5</v>
      </c>
      <c r="Q279" s="78">
        <f t="shared" si="105"/>
        <v>1477.78</v>
      </c>
    </row>
    <row r="280" spans="1:17" ht="20.100000000000001" customHeight="1" x14ac:dyDescent="0.25">
      <c r="A280" s="8">
        <v>5</v>
      </c>
      <c r="B280" s="9" t="s">
        <v>218</v>
      </c>
      <c r="C280" s="42">
        <v>624.28</v>
      </c>
      <c r="D280" s="42">
        <v>461</v>
      </c>
      <c r="E280" s="78">
        <f t="shared" si="95"/>
        <v>1085.28</v>
      </c>
      <c r="F280" s="42">
        <v>0</v>
      </c>
      <c r="G280" s="42">
        <v>0</v>
      </c>
      <c r="H280" s="78">
        <f t="shared" si="96"/>
        <v>0</v>
      </c>
      <c r="I280" s="42">
        <v>95</v>
      </c>
      <c r="J280" s="42">
        <v>254</v>
      </c>
      <c r="K280" s="78">
        <f t="shared" si="97"/>
        <v>349</v>
      </c>
      <c r="L280" s="42">
        <v>80</v>
      </c>
      <c r="M280" s="50">
        <v>109</v>
      </c>
      <c r="N280" s="82">
        <f t="shared" si="98"/>
        <v>189</v>
      </c>
      <c r="O280" s="42">
        <f t="shared" si="99"/>
        <v>799.28</v>
      </c>
      <c r="P280" s="42">
        <f t="shared" si="100"/>
        <v>824</v>
      </c>
      <c r="Q280" s="78">
        <f t="shared" si="105"/>
        <v>1623.28</v>
      </c>
    </row>
    <row r="281" spans="1:17" ht="20.100000000000001" customHeight="1" x14ac:dyDescent="0.25">
      <c r="A281" s="8">
        <v>6</v>
      </c>
      <c r="B281" s="9" t="s">
        <v>219</v>
      </c>
      <c r="C281" s="42">
        <v>578.28</v>
      </c>
      <c r="D281" s="42">
        <v>380</v>
      </c>
      <c r="E281" s="78">
        <f t="shared" si="95"/>
        <v>958.28</v>
      </c>
      <c r="F281" s="42">
        <v>0</v>
      </c>
      <c r="G281" s="42">
        <v>0</v>
      </c>
      <c r="H281" s="78">
        <f t="shared" si="96"/>
        <v>0</v>
      </c>
      <c r="I281" s="42">
        <v>95</v>
      </c>
      <c r="J281" s="42">
        <v>304</v>
      </c>
      <c r="K281" s="78">
        <f t="shared" si="97"/>
        <v>399</v>
      </c>
      <c r="L281" s="42">
        <v>993</v>
      </c>
      <c r="M281" s="50">
        <v>395</v>
      </c>
      <c r="N281" s="82">
        <f t="shared" si="98"/>
        <v>1388</v>
      </c>
      <c r="O281" s="42">
        <f t="shared" si="99"/>
        <v>1666.28</v>
      </c>
      <c r="P281" s="42">
        <f t="shared" si="100"/>
        <v>1079</v>
      </c>
      <c r="Q281" s="78">
        <f t="shared" si="105"/>
        <v>2745.2799999999997</v>
      </c>
    </row>
    <row r="282" spans="1:17" ht="20.100000000000001" customHeight="1" x14ac:dyDescent="0.25">
      <c r="A282" s="27">
        <v>7</v>
      </c>
      <c r="B282" s="21" t="s">
        <v>220</v>
      </c>
      <c r="C282" s="42">
        <v>208.56</v>
      </c>
      <c r="D282" s="42">
        <v>0</v>
      </c>
      <c r="E282" s="78">
        <f t="shared" si="95"/>
        <v>208.56</v>
      </c>
      <c r="F282" s="42">
        <v>335</v>
      </c>
      <c r="G282" s="42">
        <v>1235</v>
      </c>
      <c r="H282" s="78">
        <f t="shared" si="96"/>
        <v>1570</v>
      </c>
      <c r="I282" s="42">
        <v>58</v>
      </c>
      <c r="J282" s="42">
        <v>64</v>
      </c>
      <c r="K282" s="78">
        <f t="shared" si="97"/>
        <v>122</v>
      </c>
      <c r="L282" s="42">
        <v>463</v>
      </c>
      <c r="M282" s="50">
        <v>0</v>
      </c>
      <c r="N282" s="82">
        <f t="shared" si="98"/>
        <v>463</v>
      </c>
      <c r="O282" s="42">
        <f t="shared" si="99"/>
        <v>1064.56</v>
      </c>
      <c r="P282" s="42">
        <f t="shared" si="100"/>
        <v>1299</v>
      </c>
      <c r="Q282" s="78">
        <f t="shared" si="105"/>
        <v>2363.56</v>
      </c>
    </row>
    <row r="283" spans="1:17" ht="20.100000000000001" customHeight="1" x14ac:dyDescent="0.25">
      <c r="A283" s="8">
        <v>8</v>
      </c>
      <c r="B283" s="9" t="s">
        <v>221</v>
      </c>
      <c r="C283" s="42">
        <v>0</v>
      </c>
      <c r="D283" s="42">
        <v>0</v>
      </c>
      <c r="E283" s="78">
        <f t="shared" si="95"/>
        <v>0</v>
      </c>
      <c r="F283" s="42">
        <v>446</v>
      </c>
      <c r="G283" s="42">
        <v>1335</v>
      </c>
      <c r="H283" s="78">
        <f t="shared" si="96"/>
        <v>1781</v>
      </c>
      <c r="I283" s="42">
        <v>538</v>
      </c>
      <c r="J283" s="42">
        <v>184</v>
      </c>
      <c r="K283" s="78">
        <f t="shared" si="97"/>
        <v>722</v>
      </c>
      <c r="L283" s="42">
        <v>0</v>
      </c>
      <c r="M283" s="50">
        <v>0</v>
      </c>
      <c r="N283" s="82">
        <f t="shared" si="98"/>
        <v>0</v>
      </c>
      <c r="O283" s="42">
        <f t="shared" si="99"/>
        <v>984</v>
      </c>
      <c r="P283" s="42">
        <f t="shared" si="100"/>
        <v>1519</v>
      </c>
      <c r="Q283" s="78">
        <f t="shared" si="105"/>
        <v>2503</v>
      </c>
    </row>
    <row r="284" spans="1:17" ht="20.100000000000001" customHeight="1" x14ac:dyDescent="0.25">
      <c r="A284" s="8">
        <v>9</v>
      </c>
      <c r="B284" s="9" t="s">
        <v>222</v>
      </c>
      <c r="C284" s="42">
        <v>604.28</v>
      </c>
      <c r="D284" s="42">
        <v>287</v>
      </c>
      <c r="E284" s="78">
        <f t="shared" si="95"/>
        <v>891.28</v>
      </c>
      <c r="F284" s="42">
        <v>0</v>
      </c>
      <c r="G284" s="42">
        <v>0</v>
      </c>
      <c r="H284" s="78">
        <f t="shared" si="96"/>
        <v>0</v>
      </c>
      <c r="I284" s="42">
        <v>154</v>
      </c>
      <c r="J284" s="42">
        <v>174</v>
      </c>
      <c r="K284" s="78">
        <f t="shared" si="97"/>
        <v>328</v>
      </c>
      <c r="L284" s="42">
        <v>0</v>
      </c>
      <c r="M284" s="50">
        <v>0</v>
      </c>
      <c r="N284" s="82">
        <f t="shared" si="98"/>
        <v>0</v>
      </c>
      <c r="O284" s="42">
        <f t="shared" si="99"/>
        <v>758.28</v>
      </c>
      <c r="P284" s="42">
        <f t="shared" si="100"/>
        <v>461</v>
      </c>
      <c r="Q284" s="78">
        <f t="shared" si="105"/>
        <v>1219.28</v>
      </c>
    </row>
    <row r="285" spans="1:17" ht="20.100000000000001" customHeight="1" x14ac:dyDescent="0.25">
      <c r="A285" s="8">
        <v>10</v>
      </c>
      <c r="B285" s="9" t="s">
        <v>223</v>
      </c>
      <c r="C285" s="42">
        <v>676.28</v>
      </c>
      <c r="D285" s="42">
        <v>387</v>
      </c>
      <c r="E285" s="78">
        <f t="shared" si="95"/>
        <v>1063.28</v>
      </c>
      <c r="F285" s="42">
        <v>0</v>
      </c>
      <c r="G285" s="42">
        <v>0</v>
      </c>
      <c r="H285" s="78">
        <f t="shared" si="96"/>
        <v>0</v>
      </c>
      <c r="I285" s="42">
        <v>235</v>
      </c>
      <c r="J285" s="42">
        <v>84</v>
      </c>
      <c r="K285" s="78">
        <f t="shared" si="97"/>
        <v>319</v>
      </c>
      <c r="L285" s="42">
        <v>0</v>
      </c>
      <c r="M285" s="50">
        <v>0</v>
      </c>
      <c r="N285" s="82">
        <f t="shared" si="98"/>
        <v>0</v>
      </c>
      <c r="O285" s="42">
        <f t="shared" si="99"/>
        <v>911.28</v>
      </c>
      <c r="P285" s="42">
        <f t="shared" si="100"/>
        <v>471</v>
      </c>
      <c r="Q285" s="78">
        <f t="shared" si="105"/>
        <v>1382.28</v>
      </c>
    </row>
    <row r="286" spans="1:17" ht="20.100000000000001" customHeight="1" x14ac:dyDescent="0.25">
      <c r="A286" s="8">
        <v>11</v>
      </c>
      <c r="B286" s="9" t="s">
        <v>224</v>
      </c>
      <c r="C286" s="42">
        <v>859.28</v>
      </c>
      <c r="D286" s="42">
        <v>730</v>
      </c>
      <c r="E286" s="78">
        <f t="shared" si="95"/>
        <v>1589.28</v>
      </c>
      <c r="F286" s="42">
        <v>0</v>
      </c>
      <c r="G286" s="42">
        <v>0</v>
      </c>
      <c r="H286" s="78">
        <f t="shared" si="96"/>
        <v>0</v>
      </c>
      <c r="I286" s="42">
        <v>145</v>
      </c>
      <c r="J286" s="42">
        <v>254</v>
      </c>
      <c r="K286" s="78">
        <f t="shared" si="97"/>
        <v>399</v>
      </c>
      <c r="L286" s="42">
        <v>250</v>
      </c>
      <c r="M286" s="50">
        <v>457</v>
      </c>
      <c r="N286" s="82">
        <f t="shared" si="98"/>
        <v>707</v>
      </c>
      <c r="O286" s="42">
        <f t="shared" si="99"/>
        <v>1254.28</v>
      </c>
      <c r="P286" s="42">
        <f t="shared" si="100"/>
        <v>1441</v>
      </c>
      <c r="Q286" s="78">
        <f t="shared" si="105"/>
        <v>2695.2799999999997</v>
      </c>
    </row>
    <row r="287" spans="1:17" ht="20.100000000000001" customHeight="1" x14ac:dyDescent="0.25">
      <c r="A287" s="8">
        <v>12</v>
      </c>
      <c r="B287" s="9" t="s">
        <v>225</v>
      </c>
      <c r="C287" s="42">
        <v>842.43</v>
      </c>
      <c r="D287" s="42">
        <v>903.5</v>
      </c>
      <c r="E287" s="78">
        <f t="shared" si="95"/>
        <v>1745.9299999999998</v>
      </c>
      <c r="F287" s="42">
        <v>0</v>
      </c>
      <c r="G287" s="42">
        <v>0</v>
      </c>
      <c r="H287" s="78">
        <f t="shared" si="96"/>
        <v>0</v>
      </c>
      <c r="I287" s="42">
        <v>15</v>
      </c>
      <c r="J287" s="42">
        <v>0</v>
      </c>
      <c r="K287" s="78">
        <f t="shared" si="97"/>
        <v>15</v>
      </c>
      <c r="L287" s="42">
        <v>98</v>
      </c>
      <c r="M287" s="50">
        <v>125</v>
      </c>
      <c r="N287" s="82">
        <f t="shared" si="98"/>
        <v>223</v>
      </c>
      <c r="O287" s="42">
        <f t="shared" si="99"/>
        <v>955.43</v>
      </c>
      <c r="P287" s="42">
        <f t="shared" si="100"/>
        <v>1028.5</v>
      </c>
      <c r="Q287" s="78">
        <f t="shared" si="105"/>
        <v>1983.9299999999998</v>
      </c>
    </row>
    <row r="288" spans="1:17" ht="20.100000000000001" customHeight="1" x14ac:dyDescent="0.25">
      <c r="A288" s="8">
        <v>13</v>
      </c>
      <c r="B288" s="9" t="s">
        <v>226</v>
      </c>
      <c r="C288" s="42">
        <v>768.7</v>
      </c>
      <c r="D288" s="42">
        <v>181.3</v>
      </c>
      <c r="E288" s="78">
        <f t="shared" si="95"/>
        <v>950</v>
      </c>
      <c r="F288" s="42">
        <v>30</v>
      </c>
      <c r="G288" s="42">
        <v>30</v>
      </c>
      <c r="H288" s="78">
        <f t="shared" si="96"/>
        <v>60</v>
      </c>
      <c r="I288" s="42">
        <v>30</v>
      </c>
      <c r="J288" s="42">
        <v>22</v>
      </c>
      <c r="K288" s="78">
        <f t="shared" si="97"/>
        <v>52</v>
      </c>
      <c r="L288" s="42">
        <v>0</v>
      </c>
      <c r="M288" s="50">
        <v>0</v>
      </c>
      <c r="N288" s="82">
        <f t="shared" si="98"/>
        <v>0</v>
      </c>
      <c r="O288" s="42">
        <f t="shared" si="99"/>
        <v>828.7</v>
      </c>
      <c r="P288" s="42">
        <f t="shared" si="100"/>
        <v>233.3</v>
      </c>
      <c r="Q288" s="78">
        <f t="shared" si="105"/>
        <v>1062</v>
      </c>
    </row>
    <row r="289" spans="1:17" ht="20.100000000000001" customHeight="1" x14ac:dyDescent="0.25">
      <c r="A289" s="8">
        <v>14</v>
      </c>
      <c r="B289" s="9" t="s">
        <v>227</v>
      </c>
      <c r="C289" s="42">
        <v>550</v>
      </c>
      <c r="D289" s="42">
        <v>568.70000000000005</v>
      </c>
      <c r="E289" s="78">
        <f t="shared" si="95"/>
        <v>1118.7</v>
      </c>
      <c r="F289" s="42">
        <v>0</v>
      </c>
      <c r="G289" s="42">
        <v>0</v>
      </c>
      <c r="H289" s="78">
        <f t="shared" si="96"/>
        <v>0</v>
      </c>
      <c r="I289" s="42">
        <v>0</v>
      </c>
      <c r="J289" s="42">
        <v>0</v>
      </c>
      <c r="K289" s="78">
        <f t="shared" si="97"/>
        <v>0</v>
      </c>
      <c r="L289" s="42">
        <v>0</v>
      </c>
      <c r="M289" s="50">
        <v>0</v>
      </c>
      <c r="N289" s="82">
        <f t="shared" si="98"/>
        <v>0</v>
      </c>
      <c r="O289" s="42">
        <f t="shared" si="99"/>
        <v>550</v>
      </c>
      <c r="P289" s="42">
        <f t="shared" si="100"/>
        <v>568.70000000000005</v>
      </c>
      <c r="Q289" s="78">
        <f t="shared" si="105"/>
        <v>1118.7</v>
      </c>
    </row>
    <row r="290" spans="1:17" ht="20.100000000000001" customHeight="1" x14ac:dyDescent="0.25">
      <c r="A290" s="8">
        <v>15</v>
      </c>
      <c r="B290" s="9" t="s">
        <v>239</v>
      </c>
      <c r="C290" s="42">
        <v>2.94</v>
      </c>
      <c r="D290" s="42">
        <v>0</v>
      </c>
      <c r="E290" s="78">
        <f t="shared" si="95"/>
        <v>2.94</v>
      </c>
      <c r="F290" s="42">
        <v>0</v>
      </c>
      <c r="G290" s="42">
        <v>0</v>
      </c>
      <c r="H290" s="78">
        <f t="shared" si="96"/>
        <v>0</v>
      </c>
      <c r="I290" s="42">
        <v>0</v>
      </c>
      <c r="J290" s="42">
        <v>0</v>
      </c>
      <c r="K290" s="78">
        <f t="shared" si="97"/>
        <v>0</v>
      </c>
      <c r="L290" s="42">
        <v>0</v>
      </c>
      <c r="M290" s="50">
        <v>0</v>
      </c>
      <c r="N290" s="82">
        <f t="shared" si="98"/>
        <v>0</v>
      </c>
      <c r="O290" s="42">
        <f t="shared" si="99"/>
        <v>2.94</v>
      </c>
      <c r="P290" s="42">
        <f t="shared" si="100"/>
        <v>0</v>
      </c>
      <c r="Q290" s="78">
        <f t="shared" si="105"/>
        <v>2.94</v>
      </c>
    </row>
    <row r="291" spans="1:17" ht="20.100000000000001" customHeight="1" x14ac:dyDescent="0.25">
      <c r="A291" s="8">
        <v>16</v>
      </c>
      <c r="B291" s="15" t="s">
        <v>228</v>
      </c>
      <c r="C291" s="42">
        <v>71.16</v>
      </c>
      <c r="D291" s="42">
        <v>0</v>
      </c>
      <c r="E291" s="78">
        <f t="shared" si="95"/>
        <v>71.16</v>
      </c>
      <c r="F291" s="42">
        <v>0</v>
      </c>
      <c r="G291" s="42">
        <v>0</v>
      </c>
      <c r="H291" s="78">
        <f t="shared" si="96"/>
        <v>0</v>
      </c>
      <c r="I291" s="42">
        <v>0</v>
      </c>
      <c r="J291" s="42">
        <v>0</v>
      </c>
      <c r="K291" s="78">
        <f t="shared" si="97"/>
        <v>0</v>
      </c>
      <c r="L291" s="42">
        <v>0</v>
      </c>
      <c r="M291" s="50">
        <v>0</v>
      </c>
      <c r="N291" s="82">
        <f t="shared" si="98"/>
        <v>0</v>
      </c>
      <c r="O291" s="42">
        <f t="shared" si="99"/>
        <v>71.16</v>
      </c>
      <c r="P291" s="42">
        <f t="shared" si="100"/>
        <v>0</v>
      </c>
      <c r="Q291" s="78">
        <f t="shared" si="105"/>
        <v>71.16</v>
      </c>
    </row>
    <row r="292" spans="1:17" ht="20.100000000000001" customHeight="1" x14ac:dyDescent="0.25">
      <c r="A292" s="8">
        <v>17</v>
      </c>
      <c r="B292" s="38" t="s">
        <v>240</v>
      </c>
      <c r="C292" s="42">
        <v>6.55</v>
      </c>
      <c r="D292" s="42">
        <v>0</v>
      </c>
      <c r="E292" s="78">
        <f t="shared" si="95"/>
        <v>6.55</v>
      </c>
      <c r="F292" s="42">
        <v>0</v>
      </c>
      <c r="G292" s="42">
        <v>0</v>
      </c>
      <c r="H292" s="78">
        <f t="shared" si="96"/>
        <v>0</v>
      </c>
      <c r="I292" s="42">
        <v>0</v>
      </c>
      <c r="J292" s="42">
        <v>0</v>
      </c>
      <c r="K292" s="78">
        <f t="shared" si="97"/>
        <v>0</v>
      </c>
      <c r="L292" s="42">
        <v>0</v>
      </c>
      <c r="M292" s="50">
        <v>0</v>
      </c>
      <c r="N292" s="82">
        <f t="shared" si="98"/>
        <v>0</v>
      </c>
      <c r="O292" s="42">
        <f t="shared" si="99"/>
        <v>6.55</v>
      </c>
      <c r="P292" s="42">
        <f t="shared" si="100"/>
        <v>0</v>
      </c>
      <c r="Q292" s="78">
        <f t="shared" si="105"/>
        <v>6.55</v>
      </c>
    </row>
    <row r="293" spans="1:17" s="25" customFormat="1" ht="33" customHeight="1" x14ac:dyDescent="0.25">
      <c r="A293" s="23"/>
      <c r="B293" s="28" t="s">
        <v>229</v>
      </c>
      <c r="C293" s="24">
        <f t="shared" ref="C293" si="106">SUM(C276:C292)</f>
        <v>8655.9999999999982</v>
      </c>
      <c r="D293" s="24">
        <f t="shared" ref="D293" si="107">SUM(D276:D292)</f>
        <v>5321</v>
      </c>
      <c r="E293" s="24">
        <f t="shared" ref="E293" si="108">SUM(E276:E292)</f>
        <v>13977.000000000002</v>
      </c>
      <c r="F293" s="24">
        <f t="shared" ref="F293" si="109">SUM(F276:F292)</f>
        <v>811</v>
      </c>
      <c r="G293" s="24">
        <f t="shared" ref="G293" si="110">SUM(G276:G292)</f>
        <v>2600</v>
      </c>
      <c r="H293" s="24">
        <f t="shared" ref="H293" si="111">SUM(H276:H292)</f>
        <v>3411</v>
      </c>
      <c r="I293" s="24">
        <f t="shared" ref="I293" si="112">SUM(I276:I292)</f>
        <v>1390</v>
      </c>
      <c r="J293" s="24">
        <f t="shared" ref="J293" si="113">SUM(J276:J292)</f>
        <v>1582</v>
      </c>
      <c r="K293" s="24">
        <f t="shared" ref="K293" si="114">SUM(K276:K292)</f>
        <v>2972</v>
      </c>
      <c r="L293" s="24">
        <f t="shared" ref="L293" si="115">SUM(L276:L292)</f>
        <v>2371</v>
      </c>
      <c r="M293" s="24">
        <f t="shared" ref="M293" si="116">SUM(M276:M292)</f>
        <v>1641</v>
      </c>
      <c r="N293" s="24">
        <f t="shared" ref="N293" si="117">SUM(N276:N292)</f>
        <v>4012</v>
      </c>
      <c r="O293" s="24">
        <f t="shared" ref="O293" si="118">SUM(O276:O292)</f>
        <v>13228.000000000002</v>
      </c>
      <c r="P293" s="24">
        <f t="shared" ref="P293" si="119">SUM(P276:P292)</f>
        <v>11144</v>
      </c>
      <c r="Q293" s="24">
        <f t="shared" ref="Q293" si="120">SUM(Q276:Q292)</f>
        <v>24371.999999999996</v>
      </c>
    </row>
    <row r="294" spans="1:17" ht="20.100000000000001" customHeight="1" x14ac:dyDescent="0.25">
      <c r="A294" s="8">
        <v>1</v>
      </c>
      <c r="B294" s="9" t="s">
        <v>230</v>
      </c>
      <c r="C294" s="74">
        <v>16500</v>
      </c>
      <c r="D294" s="42">
        <v>200</v>
      </c>
      <c r="E294" s="78">
        <f t="shared" si="95"/>
        <v>16700</v>
      </c>
      <c r="F294" s="42">
        <v>0</v>
      </c>
      <c r="G294" s="42">
        <v>0</v>
      </c>
      <c r="H294" s="78">
        <f t="shared" si="96"/>
        <v>0</v>
      </c>
      <c r="I294" s="42">
        <v>0</v>
      </c>
      <c r="J294" s="42">
        <v>0</v>
      </c>
      <c r="K294" s="78">
        <f t="shared" si="97"/>
        <v>0</v>
      </c>
      <c r="L294" s="42">
        <v>0</v>
      </c>
      <c r="M294" s="50">
        <v>0</v>
      </c>
      <c r="N294" s="82">
        <f t="shared" si="98"/>
        <v>0</v>
      </c>
      <c r="O294" s="42">
        <f t="shared" si="99"/>
        <v>16500</v>
      </c>
      <c r="P294" s="42">
        <f t="shared" si="100"/>
        <v>200</v>
      </c>
      <c r="Q294" s="78">
        <f>+O294+P294</f>
        <v>16700</v>
      </c>
    </row>
    <row r="295" spans="1:17" s="25" customFormat="1" ht="20.100000000000001" customHeight="1" x14ac:dyDescent="0.25">
      <c r="A295" s="23"/>
      <c r="B295" s="28" t="s">
        <v>231</v>
      </c>
      <c r="C295" s="24">
        <f t="shared" ref="C295:Q295" si="121">C294</f>
        <v>16500</v>
      </c>
      <c r="D295" s="24">
        <f t="shared" si="121"/>
        <v>200</v>
      </c>
      <c r="E295" s="24">
        <f t="shared" si="121"/>
        <v>16700</v>
      </c>
      <c r="F295" s="24">
        <f t="shared" si="121"/>
        <v>0</v>
      </c>
      <c r="G295" s="24">
        <f t="shared" si="121"/>
        <v>0</v>
      </c>
      <c r="H295" s="24">
        <f t="shared" si="121"/>
        <v>0</v>
      </c>
      <c r="I295" s="24">
        <f t="shared" si="121"/>
        <v>0</v>
      </c>
      <c r="J295" s="24">
        <f t="shared" si="121"/>
        <v>0</v>
      </c>
      <c r="K295" s="24">
        <f t="shared" si="121"/>
        <v>0</v>
      </c>
      <c r="L295" s="24">
        <f t="shared" si="121"/>
        <v>0</v>
      </c>
      <c r="M295" s="24">
        <f t="shared" si="121"/>
        <v>0</v>
      </c>
      <c r="N295" s="24">
        <f t="shared" si="121"/>
        <v>0</v>
      </c>
      <c r="O295" s="24">
        <f t="shared" si="121"/>
        <v>16500</v>
      </c>
      <c r="P295" s="24">
        <f t="shared" si="121"/>
        <v>200</v>
      </c>
      <c r="Q295" s="24">
        <f t="shared" si="121"/>
        <v>16700</v>
      </c>
    </row>
    <row r="296" spans="1:17" s="25" customFormat="1" ht="20.100000000000001" customHeight="1" x14ac:dyDescent="0.25">
      <c r="A296" s="31"/>
      <c r="B296" s="32" t="s">
        <v>232</v>
      </c>
      <c r="C296" s="24">
        <f t="shared" ref="C296" si="122">C91+C137+C187+C225+C227+C242+C264+C267+C273+C275+C293+C295</f>
        <v>124792</v>
      </c>
      <c r="D296" s="24">
        <f t="shared" ref="D296" si="123">D91+D137+D187+D225+D227+D242+D264+D267+D273+D275+D293+D295</f>
        <v>29659</v>
      </c>
      <c r="E296" s="24">
        <f t="shared" ref="E296" si="124">E91+E137+E187+E225+E227+E242+E264+E267+E273+E275+E293+E295</f>
        <v>154451</v>
      </c>
      <c r="F296" s="24">
        <f t="shared" ref="F296" si="125">F91+F137+F187+F225+F227+F242+F264+F267+F273+F275+F293+F295</f>
        <v>10230</v>
      </c>
      <c r="G296" s="24">
        <f t="shared" ref="G296" si="126">G91+G137+G187+G225+G227+G242+G264+G267+G273+G275+G293+G295</f>
        <v>9728</v>
      </c>
      <c r="H296" s="24">
        <f t="shared" ref="H296" si="127">H91+H137+H187+H225+H227+H242+H264+H267+H273+H275+H293+H295</f>
        <v>19958</v>
      </c>
      <c r="I296" s="24">
        <f t="shared" ref="I296" si="128">I91+I137+I187+I225+I227+I242+I264+I267+I273+I275+I293+I295</f>
        <v>6012</v>
      </c>
      <c r="J296" s="24">
        <f t="shared" ref="J296" si="129">J91+J137+J187+J225+J227+J242+J264+J267+J273+J275+J293+J295</f>
        <v>2570</v>
      </c>
      <c r="K296" s="24">
        <f t="shared" ref="K296" si="130">K91+K137+K187+K225+K227+K242+K264+K267+K273+K275+K293+K295</f>
        <v>8582</v>
      </c>
      <c r="L296" s="24">
        <f t="shared" ref="L296" si="131">L91+L137+L187+L225+L227+L242+L264+L267+L273+L275+L293+L295</f>
        <v>11390</v>
      </c>
      <c r="M296" s="24">
        <f t="shared" ref="M296" si="132">M91+M137+M187+M225+M227+M242+M264+M267+M273+M275+M293+M295</f>
        <v>5180</v>
      </c>
      <c r="N296" s="24">
        <f t="shared" ref="N296" si="133">N91+N137+N187+N225+N227+N242+N264+N267+N273+N275+N293+N295</f>
        <v>16570</v>
      </c>
      <c r="O296" s="24">
        <f t="shared" ref="O296" si="134">O91+O137+O187+O225+O227+O242+O264+O267+O273+O275+O293+O295</f>
        <v>152424</v>
      </c>
      <c r="P296" s="24">
        <f t="shared" ref="P296" si="135">P91+P137+P187+P225+P227+P242+P264+P267+P273+P275+P293+P295</f>
        <v>47137</v>
      </c>
      <c r="Q296" s="24">
        <f t="shared" ref="Q296" si="136">Q91+Q137+Q187+Q225+Q227+Q242+Q264+Q267+Q273+Q275+Q293+Q295</f>
        <v>199561</v>
      </c>
    </row>
    <row r="297" spans="1:17" ht="23.25" customHeight="1" x14ac:dyDescent="0.25">
      <c r="K297" s="81"/>
      <c r="N297" s="77"/>
    </row>
  </sheetData>
  <sheetProtection algorithmName="SHA-512" hashValue="KJlkuOQvUbldnDGMfXVJdoon6KgbUJEt50zY69EYovonZcEk8kiiXh9tGas2RE6VRe/cbW8YqOEylqa7zejtng==" saltValue="lRcmieYQBZJzUJ2lQQb7xQ==" spinCount="100000" sheet="1" selectLockedCells="1" selectUnlockedCells="1"/>
  <mergeCells count="10">
    <mergeCell ref="B3:Q3"/>
    <mergeCell ref="A2:B2"/>
    <mergeCell ref="A4:A6"/>
    <mergeCell ref="P2:Q2"/>
    <mergeCell ref="O4:P4"/>
    <mergeCell ref="F4:G4"/>
    <mergeCell ref="I4:J4"/>
    <mergeCell ref="L4:M4"/>
    <mergeCell ref="C4:D4"/>
    <mergeCell ref="Q4:Q6"/>
  </mergeCells>
  <conditionalFormatting sqref="C7:N7 C10:Q10 C13:Q13 C16:Q16 C19:Q19 C27:Q27 C31:Q31 C35:Q35 C38:Q38 C41:Q41 C45:Q45 C51:Q51 C54:Q54 C58:Q58 C61:Q61 C64:Q64 C67:Q67 C70:Q70 C73:Q73 C77:Q77 C81:Q81 C84:Q84 C87:Q87 C91:Q91 C95:Q95 C100:Q100 C103:Q103 C106:Q106 C109:Q109 C112:Q112 C115:Q115 C119:Q119 C124:Q124 C127:Q127 C136:Q137 C141:Q141 C144:Q144 C148:Q148 C158:Q158 C162:Q162 C166:Q166 C170:Q170 C176:Q176 C181:Q181 C186:Q187 C189:Q189 C193:Q193 C197:Q197 C207:Q207 C211:Q211 C215:Q215 C219:Q219 C223:Q223 C225:Q225 C227:Q227 C230:Q230 C237:Q237 C240:Q240 C242:Q242 C250:Q250 C255:Q255 C258:Q258 C262:Q262 C264:Q264 C267:Q267 C271:Q271 C273:Q273 C275:Q275 C293:Q293 C295:Q296">
    <cfRule type="containsText" dxfId="1" priority="4" operator="containsText" text="00.000">
      <formula>NOT(ISERROR(SEARCH("00.000",C7)))</formula>
    </cfRule>
  </conditionalFormatting>
  <conditionalFormatting sqref="F228:G229 F231:G236 F238:G239 F241:G241">
    <cfRule type="containsText" dxfId="0" priority="1" operator="containsText" text="00.000">
      <formula>NOT(ISERROR(SEARCH("00.000",F228)))</formula>
    </cfRule>
  </conditionalFormatting>
  <printOptions horizontalCentered="1"/>
  <pageMargins left="0" right="0" top="0.5" bottom="0.5" header="0.31496062992126" footer="0.31496062992126"/>
  <pageSetup paperSize="9" scale="38" orientation="landscape" r:id="rId1"/>
  <rowBreaks count="3" manualBreakCount="3">
    <brk id="137" max="12" man="1"/>
    <brk id="187" max="12" man="1"/>
    <brk id="239" max="12" man="1"/>
  </rowBreaks>
  <colBreaks count="1" manualBreakCount="1">
    <brk id="2" max="29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 2022-23</vt:lpstr>
      <vt:lpstr>'RE 2022-23'!Print_Area</vt:lpstr>
      <vt:lpstr>'RE 2022-23'!Print_Titles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2023-01-17T00:35:37Z</dcterms:modified>
</cp:coreProperties>
</file>