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Surbhi\Downloads\"/>
    </mc:Choice>
  </mc:AlternateContent>
  <xr:revisionPtr revIDLastSave="0" documentId="13_ncr:1_{660C63C4-35BC-4549-9CC7-F7D00AE9C2D2}" xr6:coauthVersionLast="47" xr6:coauthVersionMax="47" xr10:uidLastSave="{00000000-0000-0000-0000-000000000000}"/>
  <bookViews>
    <workbookView xWindow="-108" yWindow="-108" windowWidth="23256" windowHeight="12576" tabRatio="650" xr2:uid="{00000000-000D-0000-FFFF-FFFF00000000}"/>
  </bookViews>
  <sheets>
    <sheet name="RE 2021-22" sheetId="13" r:id="rId1"/>
  </sheets>
  <definedNames>
    <definedName name="_xlnm.Print_Area" localSheetId="0">'RE 2021-22'!$A$1:$Q$294</definedName>
    <definedName name="_xlnm.Print_Titles" localSheetId="0">'RE 2021-22'!$A:$B,'RE 2021-22'!$1:$6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7" i="13" l="1"/>
  <c r="L142" i="13" l="1"/>
  <c r="D278" i="13"/>
  <c r="C278" i="13"/>
  <c r="D279" i="13"/>
  <c r="I167" i="13" l="1"/>
  <c r="G178" i="13"/>
  <c r="F178" i="13"/>
  <c r="C168" i="13"/>
  <c r="C167" i="13"/>
  <c r="I161" i="13"/>
  <c r="G161" i="13"/>
  <c r="F161" i="13"/>
  <c r="C161" i="13"/>
  <c r="L155" i="13"/>
  <c r="L153" i="13"/>
  <c r="L151" i="13"/>
  <c r="C157" i="13"/>
  <c r="C142" i="13"/>
  <c r="C65" i="13"/>
  <c r="C62" i="13"/>
  <c r="C48" i="13"/>
  <c r="C47" i="13"/>
  <c r="C42" i="13"/>
  <c r="C113" i="13"/>
  <c r="C125" i="13"/>
  <c r="C130" i="13"/>
  <c r="C287" i="13"/>
  <c r="C284" i="13"/>
  <c r="C283" i="13"/>
  <c r="C279" i="13"/>
  <c r="C277" i="13"/>
  <c r="M205" i="13" l="1"/>
  <c r="M204" i="13"/>
  <c r="M203" i="13"/>
  <c r="M202" i="13"/>
  <c r="M224" i="13"/>
  <c r="C214" i="13"/>
  <c r="C213" i="13"/>
  <c r="C212" i="13"/>
  <c r="D290" i="13" l="1"/>
  <c r="C289" i="13"/>
  <c r="D287" i="13"/>
  <c r="C276" i="13"/>
  <c r="C252" i="13"/>
  <c r="C251" i="13"/>
  <c r="C286" i="13"/>
  <c r="C285" i="13"/>
  <c r="C282" i="13"/>
  <c r="C281" i="13"/>
  <c r="C280" i="13"/>
  <c r="D286" i="13"/>
  <c r="D285" i="13"/>
  <c r="D284" i="13"/>
  <c r="D283" i="13"/>
  <c r="D282" i="13"/>
  <c r="D281" i="13"/>
  <c r="D280" i="13"/>
  <c r="D293" i="13" l="1"/>
  <c r="F293" i="13"/>
  <c r="G293" i="13"/>
  <c r="I293" i="13"/>
  <c r="J293" i="13"/>
  <c r="L293" i="13"/>
  <c r="M293" i="13"/>
  <c r="D291" i="13"/>
  <c r="F291" i="13"/>
  <c r="G291" i="13"/>
  <c r="I291" i="13"/>
  <c r="J291" i="13"/>
  <c r="L291" i="13"/>
  <c r="M291" i="13"/>
  <c r="D275" i="13"/>
  <c r="F275" i="13"/>
  <c r="G275" i="13"/>
  <c r="I275" i="13"/>
  <c r="J275" i="13"/>
  <c r="L275" i="13"/>
  <c r="M275" i="13"/>
  <c r="D271" i="13"/>
  <c r="D273" i="13" s="1"/>
  <c r="F271" i="13"/>
  <c r="F273" i="13" s="1"/>
  <c r="G271" i="13"/>
  <c r="G273" i="13" s="1"/>
  <c r="I271" i="13"/>
  <c r="I273" i="13" s="1"/>
  <c r="J271" i="13"/>
  <c r="J273" i="13" s="1"/>
  <c r="L271" i="13"/>
  <c r="L273" i="13" s="1"/>
  <c r="M271" i="13"/>
  <c r="M273" i="13" s="1"/>
  <c r="D267" i="13"/>
  <c r="F267" i="13"/>
  <c r="G267" i="13"/>
  <c r="I267" i="13"/>
  <c r="J267" i="13"/>
  <c r="L267" i="13"/>
  <c r="M267" i="13"/>
  <c r="D262" i="13"/>
  <c r="F262" i="13"/>
  <c r="G262" i="13"/>
  <c r="I262" i="13"/>
  <c r="J262" i="13"/>
  <c r="L262" i="13"/>
  <c r="M262" i="13"/>
  <c r="D258" i="13"/>
  <c r="F258" i="13"/>
  <c r="G258" i="13"/>
  <c r="I258" i="13"/>
  <c r="J258" i="13"/>
  <c r="L258" i="13"/>
  <c r="M258" i="13"/>
  <c r="D255" i="13"/>
  <c r="F255" i="13"/>
  <c r="G255" i="13"/>
  <c r="I255" i="13"/>
  <c r="J255" i="13"/>
  <c r="L255" i="13"/>
  <c r="M255" i="13"/>
  <c r="D250" i="13"/>
  <c r="F250" i="13"/>
  <c r="G250" i="13"/>
  <c r="I250" i="13"/>
  <c r="J250" i="13"/>
  <c r="L250" i="13"/>
  <c r="M250" i="13"/>
  <c r="D237" i="13"/>
  <c r="F237" i="13"/>
  <c r="G237" i="13"/>
  <c r="I237" i="13"/>
  <c r="J237" i="13"/>
  <c r="L237" i="13"/>
  <c r="M237" i="13"/>
  <c r="D230" i="13"/>
  <c r="F230" i="13"/>
  <c r="G230" i="13"/>
  <c r="I230" i="13"/>
  <c r="J230" i="13"/>
  <c r="L230" i="13"/>
  <c r="M230" i="13"/>
  <c r="D227" i="13"/>
  <c r="F227" i="13"/>
  <c r="G227" i="13"/>
  <c r="I227" i="13"/>
  <c r="J227" i="13"/>
  <c r="L227" i="13"/>
  <c r="M227" i="13"/>
  <c r="D223" i="13"/>
  <c r="F223" i="13"/>
  <c r="G223" i="13"/>
  <c r="I223" i="13"/>
  <c r="J223" i="13"/>
  <c r="L223" i="13"/>
  <c r="M223" i="13"/>
  <c r="D219" i="13"/>
  <c r="F219" i="13"/>
  <c r="G219" i="13"/>
  <c r="I219" i="13"/>
  <c r="J219" i="13"/>
  <c r="L219" i="13"/>
  <c r="M219" i="13"/>
  <c r="D215" i="13"/>
  <c r="F215" i="13"/>
  <c r="G215" i="13"/>
  <c r="I215" i="13"/>
  <c r="J215" i="13"/>
  <c r="L215" i="13"/>
  <c r="M215" i="13"/>
  <c r="D211" i="13"/>
  <c r="F211" i="13"/>
  <c r="G211" i="13"/>
  <c r="I211" i="13"/>
  <c r="J211" i="13"/>
  <c r="L211" i="13"/>
  <c r="M211" i="13"/>
  <c r="D207" i="13"/>
  <c r="F207" i="13"/>
  <c r="G207" i="13"/>
  <c r="I207" i="13"/>
  <c r="J207" i="13"/>
  <c r="L207" i="13"/>
  <c r="M207" i="13"/>
  <c r="D197" i="13"/>
  <c r="F197" i="13"/>
  <c r="G197" i="13"/>
  <c r="I197" i="13"/>
  <c r="J197" i="13"/>
  <c r="L197" i="13"/>
  <c r="M197" i="13"/>
  <c r="C207" i="13"/>
  <c r="C211" i="13"/>
  <c r="C215" i="13"/>
  <c r="C219" i="13"/>
  <c r="C223" i="13"/>
  <c r="C227" i="13"/>
  <c r="C230" i="13"/>
  <c r="C237" i="13"/>
  <c r="C240" i="13"/>
  <c r="C250" i="13"/>
  <c r="C255" i="13"/>
  <c r="C258" i="13"/>
  <c r="C262" i="13"/>
  <c r="C265" i="13"/>
  <c r="C267" i="13" s="1"/>
  <c r="C271" i="13"/>
  <c r="C273" i="13" s="1"/>
  <c r="C275" i="13"/>
  <c r="D193" i="13"/>
  <c r="F193" i="13"/>
  <c r="G193" i="13"/>
  <c r="I193" i="13"/>
  <c r="J193" i="13"/>
  <c r="L193" i="13"/>
  <c r="M193" i="13"/>
  <c r="D189" i="13"/>
  <c r="F189" i="13"/>
  <c r="G189" i="13"/>
  <c r="I189" i="13"/>
  <c r="J189" i="13"/>
  <c r="L189" i="13"/>
  <c r="M189" i="13"/>
  <c r="D186" i="13"/>
  <c r="F186" i="13"/>
  <c r="G186" i="13"/>
  <c r="I186" i="13"/>
  <c r="J186" i="13"/>
  <c r="L186" i="13"/>
  <c r="M186" i="13"/>
  <c r="D181" i="13"/>
  <c r="F181" i="13"/>
  <c r="G181" i="13"/>
  <c r="I181" i="13"/>
  <c r="J181" i="13"/>
  <c r="L181" i="13"/>
  <c r="M181" i="13"/>
  <c r="D176" i="13"/>
  <c r="F176" i="13"/>
  <c r="G176" i="13"/>
  <c r="I176" i="13"/>
  <c r="J176" i="13"/>
  <c r="L176" i="13"/>
  <c r="M176" i="13"/>
  <c r="D170" i="13"/>
  <c r="F170" i="13"/>
  <c r="G170" i="13"/>
  <c r="I170" i="13"/>
  <c r="J170" i="13"/>
  <c r="L170" i="13"/>
  <c r="M170" i="13"/>
  <c r="C176" i="13"/>
  <c r="C181" i="13"/>
  <c r="C186" i="13"/>
  <c r="C189" i="13"/>
  <c r="C193" i="13"/>
  <c r="C197" i="13"/>
  <c r="D166" i="13"/>
  <c r="F166" i="13"/>
  <c r="G166" i="13"/>
  <c r="I166" i="13"/>
  <c r="J166" i="13"/>
  <c r="L166" i="13"/>
  <c r="M166" i="13"/>
  <c r="D162" i="13"/>
  <c r="F162" i="13"/>
  <c r="G162" i="13"/>
  <c r="I162" i="13"/>
  <c r="J162" i="13"/>
  <c r="L162" i="13"/>
  <c r="M162" i="13"/>
  <c r="D158" i="13"/>
  <c r="F158" i="13"/>
  <c r="G158" i="13"/>
  <c r="I158" i="13"/>
  <c r="J158" i="13"/>
  <c r="L158" i="13"/>
  <c r="M158" i="13"/>
  <c r="D148" i="13"/>
  <c r="F148" i="13"/>
  <c r="G148" i="13"/>
  <c r="I148" i="13"/>
  <c r="J148" i="13"/>
  <c r="L148" i="13"/>
  <c r="M148" i="13"/>
  <c r="D144" i="13"/>
  <c r="F144" i="13"/>
  <c r="G144" i="13"/>
  <c r="I144" i="13"/>
  <c r="J144" i="13"/>
  <c r="L144" i="13"/>
  <c r="M144" i="13"/>
  <c r="D141" i="13"/>
  <c r="F141" i="13"/>
  <c r="G141" i="13"/>
  <c r="I141" i="13"/>
  <c r="J141" i="13"/>
  <c r="L141" i="13"/>
  <c r="M141" i="13"/>
  <c r="D136" i="13"/>
  <c r="F136" i="13"/>
  <c r="G136" i="13"/>
  <c r="I136" i="13"/>
  <c r="J136" i="13"/>
  <c r="L136" i="13"/>
  <c r="M136" i="13"/>
  <c r="D127" i="13"/>
  <c r="F127" i="13"/>
  <c r="G127" i="13"/>
  <c r="I127" i="13"/>
  <c r="J127" i="13"/>
  <c r="L127" i="13"/>
  <c r="M127" i="13"/>
  <c r="D124" i="13"/>
  <c r="F124" i="13"/>
  <c r="G124" i="13"/>
  <c r="I124" i="13"/>
  <c r="J124" i="13"/>
  <c r="L124" i="13"/>
  <c r="M124" i="13"/>
  <c r="D119" i="13"/>
  <c r="F119" i="13"/>
  <c r="G119" i="13"/>
  <c r="I119" i="13"/>
  <c r="J119" i="13"/>
  <c r="L119" i="13"/>
  <c r="M119" i="13"/>
  <c r="D115" i="13"/>
  <c r="F115" i="13"/>
  <c r="G115" i="13"/>
  <c r="I115" i="13"/>
  <c r="J115" i="13"/>
  <c r="L115" i="13"/>
  <c r="M115" i="13"/>
  <c r="D112" i="13"/>
  <c r="F112" i="13"/>
  <c r="G112" i="13"/>
  <c r="I112" i="13"/>
  <c r="J112" i="13"/>
  <c r="L112" i="13"/>
  <c r="M112" i="13"/>
  <c r="D109" i="13"/>
  <c r="F109" i="13"/>
  <c r="G109" i="13"/>
  <c r="I109" i="13"/>
  <c r="J109" i="13"/>
  <c r="L109" i="13"/>
  <c r="M109" i="13"/>
  <c r="D106" i="13"/>
  <c r="F106" i="13"/>
  <c r="G106" i="13"/>
  <c r="I106" i="13"/>
  <c r="J106" i="13"/>
  <c r="L106" i="13"/>
  <c r="M106" i="13"/>
  <c r="D103" i="13"/>
  <c r="F103" i="13"/>
  <c r="G103" i="13"/>
  <c r="I103" i="13"/>
  <c r="J103" i="13"/>
  <c r="L103" i="13"/>
  <c r="M103" i="13"/>
  <c r="D100" i="13"/>
  <c r="F100" i="13"/>
  <c r="G100" i="13"/>
  <c r="I100" i="13"/>
  <c r="J100" i="13"/>
  <c r="L100" i="13"/>
  <c r="M100" i="13"/>
  <c r="D95" i="13"/>
  <c r="F95" i="13"/>
  <c r="G95" i="13"/>
  <c r="I95" i="13"/>
  <c r="J95" i="13"/>
  <c r="L95" i="13"/>
  <c r="M95" i="13"/>
  <c r="D67" i="13"/>
  <c r="F67" i="13"/>
  <c r="G67" i="13"/>
  <c r="I67" i="13"/>
  <c r="J67" i="13"/>
  <c r="L67" i="13"/>
  <c r="M67" i="13"/>
  <c r="D70" i="13"/>
  <c r="F70" i="13"/>
  <c r="G70" i="13"/>
  <c r="I70" i="13"/>
  <c r="J70" i="13"/>
  <c r="L70" i="13"/>
  <c r="M70" i="13"/>
  <c r="D73" i="13"/>
  <c r="F73" i="13"/>
  <c r="G73" i="13"/>
  <c r="I73" i="13"/>
  <c r="J73" i="13"/>
  <c r="L73" i="13"/>
  <c r="M73" i="13"/>
  <c r="D77" i="13"/>
  <c r="F77" i="13"/>
  <c r="G77" i="13"/>
  <c r="I77" i="13"/>
  <c r="J77" i="13"/>
  <c r="L77" i="13"/>
  <c r="M77" i="13"/>
  <c r="D87" i="13"/>
  <c r="F87" i="13"/>
  <c r="G87" i="13"/>
  <c r="I87" i="13"/>
  <c r="J87" i="13"/>
  <c r="L87" i="13"/>
  <c r="M87" i="13"/>
  <c r="D84" i="13"/>
  <c r="F84" i="13"/>
  <c r="G84" i="13"/>
  <c r="I84" i="13"/>
  <c r="J84" i="13"/>
  <c r="L84" i="13"/>
  <c r="M84" i="13"/>
  <c r="D81" i="13"/>
  <c r="F81" i="13"/>
  <c r="G81" i="13"/>
  <c r="I81" i="13"/>
  <c r="J81" i="13"/>
  <c r="L81" i="13"/>
  <c r="M81" i="13"/>
  <c r="C84" i="13"/>
  <c r="C87" i="13"/>
  <c r="C95" i="13"/>
  <c r="C100" i="13"/>
  <c r="C103" i="13"/>
  <c r="C106" i="13"/>
  <c r="C109" i="13"/>
  <c r="C112" i="13"/>
  <c r="C115" i="13"/>
  <c r="C119" i="13"/>
  <c r="C124" i="13"/>
  <c r="C127" i="13"/>
  <c r="C136" i="13"/>
  <c r="C141" i="13"/>
  <c r="C144" i="13"/>
  <c r="C148" i="13"/>
  <c r="D64" i="13"/>
  <c r="F64" i="13"/>
  <c r="G64" i="13"/>
  <c r="I64" i="13"/>
  <c r="J64" i="13"/>
  <c r="L64" i="13"/>
  <c r="M64" i="13"/>
  <c r="D61" i="13"/>
  <c r="F61" i="13"/>
  <c r="G61" i="13"/>
  <c r="I61" i="13"/>
  <c r="J61" i="13"/>
  <c r="L61" i="13"/>
  <c r="M61" i="13"/>
  <c r="D58" i="13"/>
  <c r="F58" i="13"/>
  <c r="G58" i="13"/>
  <c r="I58" i="13"/>
  <c r="J58" i="13"/>
  <c r="L58" i="13"/>
  <c r="M58" i="13"/>
  <c r="D54" i="13"/>
  <c r="F54" i="13"/>
  <c r="G54" i="13"/>
  <c r="I54" i="13"/>
  <c r="J54" i="13"/>
  <c r="L54" i="13"/>
  <c r="M54" i="13"/>
  <c r="D51" i="13"/>
  <c r="F51" i="13"/>
  <c r="G51" i="13"/>
  <c r="I51" i="13"/>
  <c r="J51" i="13"/>
  <c r="L51" i="13"/>
  <c r="M51" i="13"/>
  <c r="D45" i="13"/>
  <c r="F45" i="13"/>
  <c r="G45" i="13"/>
  <c r="I45" i="13"/>
  <c r="J45" i="13"/>
  <c r="L45" i="13"/>
  <c r="M45" i="13"/>
  <c r="D41" i="13"/>
  <c r="F41" i="13"/>
  <c r="G41" i="13"/>
  <c r="I41" i="13"/>
  <c r="J41" i="13"/>
  <c r="L41" i="13"/>
  <c r="M41" i="13"/>
  <c r="D38" i="13"/>
  <c r="F38" i="13"/>
  <c r="G38" i="13"/>
  <c r="I38" i="13"/>
  <c r="J38" i="13"/>
  <c r="L38" i="13"/>
  <c r="M38" i="13"/>
  <c r="D35" i="13"/>
  <c r="F35" i="13"/>
  <c r="G35" i="13"/>
  <c r="I35" i="13"/>
  <c r="J35" i="13"/>
  <c r="L35" i="13"/>
  <c r="M35" i="13"/>
  <c r="D31" i="13"/>
  <c r="F31" i="13"/>
  <c r="G31" i="13"/>
  <c r="I31" i="13"/>
  <c r="J31" i="13"/>
  <c r="L31" i="13"/>
  <c r="M31" i="13"/>
  <c r="F27" i="13"/>
  <c r="G27" i="13"/>
  <c r="I27" i="13"/>
  <c r="J27" i="13"/>
  <c r="L27" i="13"/>
  <c r="M27" i="13"/>
  <c r="D19" i="13"/>
  <c r="F19" i="13"/>
  <c r="G19" i="13"/>
  <c r="I19" i="13"/>
  <c r="J19" i="13"/>
  <c r="L19" i="13"/>
  <c r="M19" i="13"/>
  <c r="D16" i="13"/>
  <c r="F16" i="13"/>
  <c r="G16" i="13"/>
  <c r="I16" i="13"/>
  <c r="J16" i="13"/>
  <c r="L16" i="13"/>
  <c r="M16" i="13"/>
  <c r="D13" i="13"/>
  <c r="F13" i="13"/>
  <c r="G13" i="13"/>
  <c r="I13" i="13"/>
  <c r="J13" i="13"/>
  <c r="L13" i="13"/>
  <c r="M13" i="13"/>
  <c r="D10" i="13"/>
  <c r="F10" i="13"/>
  <c r="G10" i="13"/>
  <c r="I10" i="13"/>
  <c r="J10" i="13"/>
  <c r="L10" i="13"/>
  <c r="M10" i="13"/>
  <c r="O9" i="13"/>
  <c r="P9" i="13"/>
  <c r="O11" i="13"/>
  <c r="P11" i="13"/>
  <c r="O12" i="13"/>
  <c r="P12" i="13"/>
  <c r="O14" i="13"/>
  <c r="P14" i="13"/>
  <c r="O15" i="13"/>
  <c r="P15" i="13"/>
  <c r="O17" i="13"/>
  <c r="P17" i="13"/>
  <c r="O18" i="13"/>
  <c r="P18" i="13"/>
  <c r="O21" i="13"/>
  <c r="P21" i="13"/>
  <c r="O22" i="13"/>
  <c r="P22" i="13"/>
  <c r="O23" i="13"/>
  <c r="P23" i="13"/>
  <c r="O24" i="13"/>
  <c r="P24" i="13"/>
  <c r="O25" i="13"/>
  <c r="P25" i="13"/>
  <c r="O26" i="13"/>
  <c r="P26" i="13"/>
  <c r="P28" i="13"/>
  <c r="O29" i="13"/>
  <c r="P29" i="13"/>
  <c r="O30" i="13"/>
  <c r="P30" i="13"/>
  <c r="O32" i="13"/>
  <c r="P32" i="13"/>
  <c r="O33" i="13"/>
  <c r="P33" i="13"/>
  <c r="O34" i="13"/>
  <c r="P34" i="13"/>
  <c r="O36" i="13"/>
  <c r="P36" i="13"/>
  <c r="O37" i="13"/>
  <c r="P37" i="13"/>
  <c r="O39" i="13"/>
  <c r="P39" i="13"/>
  <c r="O40" i="13"/>
  <c r="P40" i="13"/>
  <c r="O42" i="13"/>
  <c r="P42" i="13"/>
  <c r="O43" i="13"/>
  <c r="P43" i="13"/>
  <c r="Q43" i="13" s="1"/>
  <c r="O44" i="13"/>
  <c r="P44" i="13"/>
  <c r="O46" i="13"/>
  <c r="P46" i="13"/>
  <c r="O47" i="13"/>
  <c r="P47" i="13"/>
  <c r="O48" i="13"/>
  <c r="P48" i="13"/>
  <c r="O49" i="13"/>
  <c r="P49" i="13"/>
  <c r="O50" i="13"/>
  <c r="P50" i="13"/>
  <c r="O52" i="13"/>
  <c r="P52" i="13"/>
  <c r="O53" i="13"/>
  <c r="P53" i="13"/>
  <c r="O55" i="13"/>
  <c r="P55" i="13"/>
  <c r="O56" i="13"/>
  <c r="P56" i="13"/>
  <c r="O57" i="13"/>
  <c r="P57" i="13"/>
  <c r="O59" i="13"/>
  <c r="P59" i="13"/>
  <c r="O60" i="13"/>
  <c r="P60" i="13"/>
  <c r="O62" i="13"/>
  <c r="P62" i="13"/>
  <c r="O63" i="13"/>
  <c r="P63" i="13"/>
  <c r="O65" i="13"/>
  <c r="P65" i="13"/>
  <c r="O66" i="13"/>
  <c r="P66" i="13"/>
  <c r="O68" i="13"/>
  <c r="P68" i="13"/>
  <c r="O69" i="13"/>
  <c r="P69" i="13"/>
  <c r="O71" i="13"/>
  <c r="P71" i="13"/>
  <c r="O72" i="13"/>
  <c r="P72" i="13"/>
  <c r="O74" i="13"/>
  <c r="P74" i="13"/>
  <c r="O75" i="13"/>
  <c r="P75" i="13"/>
  <c r="O76" i="13"/>
  <c r="P76" i="13"/>
  <c r="O78" i="13"/>
  <c r="P78" i="13"/>
  <c r="O79" i="13"/>
  <c r="P79" i="13"/>
  <c r="O80" i="13"/>
  <c r="P80" i="13"/>
  <c r="O82" i="13"/>
  <c r="P82" i="13"/>
  <c r="P83" i="13"/>
  <c r="P85" i="13"/>
  <c r="P86" i="13"/>
  <c r="P88" i="13"/>
  <c r="P89" i="13"/>
  <c r="P90" i="13"/>
  <c r="P92" i="13"/>
  <c r="P93" i="13"/>
  <c r="P94" i="13"/>
  <c r="P96" i="13"/>
  <c r="P97" i="13"/>
  <c r="P98" i="13"/>
  <c r="P100" i="13" s="1"/>
  <c r="P99" i="13"/>
  <c r="P101" i="13"/>
  <c r="P102" i="13"/>
  <c r="P104" i="13"/>
  <c r="P106" i="13" s="1"/>
  <c r="P105" i="13"/>
  <c r="P107" i="13"/>
  <c r="P108" i="13"/>
  <c r="P110" i="13"/>
  <c r="P112" i="13" s="1"/>
  <c r="P111" i="13"/>
  <c r="P113" i="13"/>
  <c r="P114" i="13"/>
  <c r="P116" i="13"/>
  <c r="P117" i="13"/>
  <c r="P118" i="13"/>
  <c r="P120" i="13"/>
  <c r="P121" i="13"/>
  <c r="P122" i="13"/>
  <c r="P123" i="13"/>
  <c r="P125" i="13"/>
  <c r="P126" i="13"/>
  <c r="P128" i="13"/>
  <c r="P129" i="13"/>
  <c r="P130" i="13"/>
  <c r="P131" i="13"/>
  <c r="P132" i="13"/>
  <c r="P133" i="13"/>
  <c r="P134" i="13"/>
  <c r="P135" i="13"/>
  <c r="P138" i="13"/>
  <c r="P139" i="13"/>
  <c r="P140" i="13"/>
  <c r="P142" i="13"/>
  <c r="P144" i="13" s="1"/>
  <c r="P143" i="13"/>
  <c r="P145" i="13"/>
  <c r="P146" i="13"/>
  <c r="P147" i="13"/>
  <c r="P149" i="13"/>
  <c r="P150" i="13"/>
  <c r="P151" i="13"/>
  <c r="P152" i="13"/>
  <c r="P153" i="13"/>
  <c r="O154" i="13"/>
  <c r="P154" i="13"/>
  <c r="O155" i="13"/>
  <c r="P155" i="13"/>
  <c r="O156" i="13"/>
  <c r="P156" i="13"/>
  <c r="O157" i="13"/>
  <c r="P157" i="13"/>
  <c r="O159" i="13"/>
  <c r="P159" i="13"/>
  <c r="O160" i="13"/>
  <c r="P160" i="13"/>
  <c r="O161" i="13"/>
  <c r="P161" i="13"/>
  <c r="O163" i="13"/>
  <c r="P163" i="13"/>
  <c r="O164" i="13"/>
  <c r="P164" i="13"/>
  <c r="O165" i="13"/>
  <c r="P165" i="13"/>
  <c r="O167" i="13"/>
  <c r="P167" i="13"/>
  <c r="O168" i="13"/>
  <c r="P168" i="13"/>
  <c r="O169" i="13"/>
  <c r="P169" i="13"/>
  <c r="O171" i="13"/>
  <c r="P171" i="13"/>
  <c r="P172" i="13"/>
  <c r="P173" i="13"/>
  <c r="P174" i="13"/>
  <c r="P175" i="13"/>
  <c r="P177" i="13"/>
  <c r="P178" i="13"/>
  <c r="P179" i="13"/>
  <c r="P180" i="13"/>
  <c r="P182" i="13"/>
  <c r="P183" i="13"/>
  <c r="P184" i="13"/>
  <c r="P185" i="13"/>
  <c r="P188" i="13"/>
  <c r="P189" i="13" s="1"/>
  <c r="P190" i="13"/>
  <c r="P191" i="13"/>
  <c r="P192" i="13"/>
  <c r="P194" i="13"/>
  <c r="P195" i="13"/>
  <c r="P196" i="13"/>
  <c r="P198" i="13"/>
  <c r="P199" i="13"/>
  <c r="P200" i="13"/>
  <c r="P201" i="13"/>
  <c r="P202" i="13"/>
  <c r="P203" i="13"/>
  <c r="P204" i="13"/>
  <c r="P205" i="13"/>
  <c r="P206" i="13"/>
  <c r="P208" i="13"/>
  <c r="P209" i="13"/>
  <c r="P210" i="13"/>
  <c r="P212" i="13"/>
  <c r="P213" i="13"/>
  <c r="P214" i="13"/>
  <c r="P216" i="13"/>
  <c r="P217" i="13"/>
  <c r="P218" i="13"/>
  <c r="P220" i="13"/>
  <c r="P221" i="13"/>
  <c r="P222" i="13"/>
  <c r="P224" i="13"/>
  <c r="P226" i="13"/>
  <c r="P227" i="13" s="1"/>
  <c r="P228" i="13"/>
  <c r="P229" i="13"/>
  <c r="P231" i="13"/>
  <c r="P232" i="13"/>
  <c r="P233" i="13"/>
  <c r="P234" i="13"/>
  <c r="P235" i="13"/>
  <c r="P236" i="13"/>
  <c r="P238" i="13"/>
  <c r="P239" i="13"/>
  <c r="P241" i="13"/>
  <c r="P243" i="13"/>
  <c r="P244" i="13"/>
  <c r="P245" i="13"/>
  <c r="P246" i="13"/>
  <c r="P247" i="13"/>
  <c r="P248" i="13"/>
  <c r="P249" i="13"/>
  <c r="P251" i="13"/>
  <c r="P252" i="13"/>
  <c r="P253" i="13"/>
  <c r="P254" i="13"/>
  <c r="P256" i="13"/>
  <c r="P257" i="13"/>
  <c r="P259" i="13"/>
  <c r="P260" i="13"/>
  <c r="P261" i="13"/>
  <c r="P263" i="13"/>
  <c r="P265" i="13"/>
  <c r="P266" i="13"/>
  <c r="P268" i="13"/>
  <c r="P269" i="13"/>
  <c r="P270" i="13"/>
  <c r="P272" i="13"/>
  <c r="P274" i="13"/>
  <c r="P275" i="13" s="1"/>
  <c r="P276" i="13"/>
  <c r="P277" i="13"/>
  <c r="P278" i="13"/>
  <c r="P279" i="13"/>
  <c r="P280" i="13"/>
  <c r="P281" i="13"/>
  <c r="P282" i="13"/>
  <c r="P283" i="13"/>
  <c r="P284" i="13"/>
  <c r="P285" i="13"/>
  <c r="P286" i="13"/>
  <c r="P287" i="13"/>
  <c r="P288" i="13"/>
  <c r="P289" i="13"/>
  <c r="O290" i="13"/>
  <c r="P290" i="13"/>
  <c r="O292" i="13"/>
  <c r="O293" i="13" s="1"/>
  <c r="P292" i="13"/>
  <c r="P293" i="13" s="1"/>
  <c r="P8" i="13"/>
  <c r="P10" i="13" s="1"/>
  <c r="O8" i="13"/>
  <c r="N9" i="13"/>
  <c r="N11" i="13"/>
  <c r="N12" i="13"/>
  <c r="N14" i="13"/>
  <c r="N15" i="13"/>
  <c r="N17" i="13"/>
  <c r="N18" i="13"/>
  <c r="N20" i="13"/>
  <c r="N21" i="13"/>
  <c r="N22" i="13"/>
  <c r="N23" i="13"/>
  <c r="N24" i="13"/>
  <c r="N25" i="13"/>
  <c r="N26" i="13"/>
  <c r="N28" i="13"/>
  <c r="N29" i="13"/>
  <c r="N30" i="13"/>
  <c r="N32" i="13"/>
  <c r="N33" i="13"/>
  <c r="N34" i="13"/>
  <c r="N36" i="13"/>
  <c r="N37" i="13"/>
  <c r="N39" i="13"/>
  <c r="N40" i="13"/>
  <c r="N42" i="13"/>
  <c r="N43" i="13"/>
  <c r="N44" i="13"/>
  <c r="N46" i="13"/>
  <c r="N47" i="13"/>
  <c r="N48" i="13"/>
  <c r="N49" i="13"/>
  <c r="N50" i="13"/>
  <c r="N52" i="13"/>
  <c r="N53" i="13"/>
  <c r="N55" i="13"/>
  <c r="N56" i="13"/>
  <c r="N57" i="13"/>
  <c r="N59" i="13"/>
  <c r="N60" i="13"/>
  <c r="N62" i="13"/>
  <c r="N63" i="13"/>
  <c r="N65" i="13"/>
  <c r="N66" i="13"/>
  <c r="N68" i="13"/>
  <c r="N69" i="13"/>
  <c r="N71" i="13"/>
  <c r="N72" i="13"/>
  <c r="N74" i="13"/>
  <c r="N75" i="13"/>
  <c r="N76" i="13"/>
  <c r="N78" i="13"/>
  <c r="N79" i="13"/>
  <c r="N80" i="13"/>
  <c r="N82" i="13"/>
  <c r="N83" i="13"/>
  <c r="N85" i="13"/>
  <c r="N86" i="13"/>
  <c r="N88" i="13"/>
  <c r="N89" i="13"/>
  <c r="N90" i="13"/>
  <c r="N92" i="13"/>
  <c r="N93" i="13"/>
  <c r="N94" i="13"/>
  <c r="N96" i="13"/>
  <c r="N97" i="13"/>
  <c r="N98" i="13"/>
  <c r="N99" i="13"/>
  <c r="N101" i="13"/>
  <c r="N102" i="13"/>
  <c r="N104" i="13"/>
  <c r="N105" i="13"/>
  <c r="N107" i="13"/>
  <c r="N108" i="13"/>
  <c r="N110" i="13"/>
  <c r="N111" i="13"/>
  <c r="N113" i="13"/>
  <c r="N114" i="13"/>
  <c r="N116" i="13"/>
  <c r="N117" i="13"/>
  <c r="N118" i="13"/>
  <c r="N120" i="13"/>
  <c r="N121" i="13"/>
  <c r="N122" i="13"/>
  <c r="N123" i="13"/>
  <c r="N125" i="13"/>
  <c r="N126" i="13"/>
  <c r="N128" i="13"/>
  <c r="N129" i="13"/>
  <c r="N130" i="13"/>
  <c r="N131" i="13"/>
  <c r="N132" i="13"/>
  <c r="N133" i="13"/>
  <c r="N134" i="13"/>
  <c r="N135" i="13"/>
  <c r="N138" i="13"/>
  <c r="N139" i="13"/>
  <c r="N140" i="13"/>
  <c r="N142" i="13"/>
  <c r="N143" i="13"/>
  <c r="N145" i="13"/>
  <c r="N146" i="13"/>
  <c r="N147" i="13"/>
  <c r="N149" i="13"/>
  <c r="N150" i="13"/>
  <c r="N151" i="13"/>
  <c r="N152" i="13"/>
  <c r="N153" i="13"/>
  <c r="N154" i="13"/>
  <c r="N155" i="13"/>
  <c r="N156" i="13"/>
  <c r="N157" i="13"/>
  <c r="N159" i="13"/>
  <c r="N160" i="13"/>
  <c r="N161" i="13"/>
  <c r="N163" i="13"/>
  <c r="N164" i="13"/>
  <c r="N165" i="13"/>
  <c r="N167" i="13"/>
  <c r="N168" i="13"/>
  <c r="N169" i="13"/>
  <c r="N171" i="13"/>
  <c r="N172" i="13"/>
  <c r="N173" i="13"/>
  <c r="N174" i="13"/>
  <c r="N175" i="13"/>
  <c r="N177" i="13"/>
  <c r="N178" i="13"/>
  <c r="N179" i="13"/>
  <c r="N180" i="13"/>
  <c r="N182" i="13"/>
  <c r="N183" i="13"/>
  <c r="N184" i="13"/>
  <c r="N185" i="13"/>
  <c r="N188" i="13"/>
  <c r="N189" i="13" s="1"/>
  <c r="N190" i="13"/>
  <c r="N191" i="13"/>
  <c r="N192" i="13"/>
  <c r="N194" i="13"/>
  <c r="N195" i="13"/>
  <c r="N196" i="13"/>
  <c r="N198" i="13"/>
  <c r="N199" i="13"/>
  <c r="N200" i="13"/>
  <c r="N201" i="13"/>
  <c r="N202" i="13"/>
  <c r="N203" i="13"/>
  <c r="N204" i="13"/>
  <c r="N205" i="13"/>
  <c r="N206" i="13"/>
  <c r="N208" i="13"/>
  <c r="N209" i="13"/>
  <c r="N210" i="13"/>
  <c r="N212" i="13"/>
  <c r="N213" i="13"/>
  <c r="N214" i="13"/>
  <c r="N216" i="13"/>
  <c r="N217" i="13"/>
  <c r="N218" i="13"/>
  <c r="N220" i="13"/>
  <c r="N221" i="13"/>
  <c r="N222" i="13"/>
  <c r="N224" i="13"/>
  <c r="N226" i="13"/>
  <c r="N227" i="13" s="1"/>
  <c r="N228" i="13"/>
  <c r="N229" i="13"/>
  <c r="N231" i="13"/>
  <c r="N232" i="13"/>
  <c r="N233" i="13"/>
  <c r="N234" i="13"/>
  <c r="N235" i="13"/>
  <c r="N236" i="13"/>
  <c r="N238" i="13"/>
  <c r="N239" i="13"/>
  <c r="N241" i="13"/>
  <c r="N243" i="13"/>
  <c r="N244" i="13"/>
  <c r="N245" i="13"/>
  <c r="N246" i="13"/>
  <c r="N247" i="13"/>
  <c r="N248" i="13"/>
  <c r="N249" i="13"/>
  <c r="N251" i="13"/>
  <c r="N252" i="13"/>
  <c r="N253" i="13"/>
  <c r="N254" i="13"/>
  <c r="N256" i="13"/>
  <c r="N257" i="13"/>
  <c r="N259" i="13"/>
  <c r="N260" i="13"/>
  <c r="N261" i="13"/>
  <c r="N263" i="13"/>
  <c r="N265" i="13"/>
  <c r="N266" i="13"/>
  <c r="N268" i="13"/>
  <c r="N269" i="13"/>
  <c r="N270" i="13"/>
  <c r="N272" i="13"/>
  <c r="N274" i="13"/>
  <c r="N275" i="13" s="1"/>
  <c r="N276" i="13"/>
  <c r="N277" i="13"/>
  <c r="N278" i="13"/>
  <c r="N279" i="13"/>
  <c r="N280" i="13"/>
  <c r="N281" i="13"/>
  <c r="N282" i="13"/>
  <c r="N283" i="13"/>
  <c r="N284" i="13"/>
  <c r="N285" i="13"/>
  <c r="N286" i="13"/>
  <c r="N287" i="13"/>
  <c r="N288" i="13"/>
  <c r="N289" i="13"/>
  <c r="N290" i="13"/>
  <c r="N292" i="13"/>
  <c r="N293" i="13" s="1"/>
  <c r="N8" i="13"/>
  <c r="K9" i="13"/>
  <c r="K11" i="13"/>
  <c r="K12" i="13"/>
  <c r="K14" i="13"/>
  <c r="K15" i="13"/>
  <c r="K17" i="13"/>
  <c r="K18" i="13"/>
  <c r="K20" i="13"/>
  <c r="K21" i="13"/>
  <c r="K22" i="13"/>
  <c r="K23" i="13"/>
  <c r="K24" i="13"/>
  <c r="K25" i="13"/>
  <c r="K26" i="13"/>
  <c r="K28" i="13"/>
  <c r="K29" i="13"/>
  <c r="K30" i="13"/>
  <c r="K32" i="13"/>
  <c r="K33" i="13"/>
  <c r="K34" i="13"/>
  <c r="K36" i="13"/>
  <c r="K37" i="13"/>
  <c r="K39" i="13"/>
  <c r="K40" i="13"/>
  <c r="K42" i="13"/>
  <c r="K43" i="13"/>
  <c r="K44" i="13"/>
  <c r="K46" i="13"/>
  <c r="K47" i="13"/>
  <c r="K48" i="13"/>
  <c r="K49" i="13"/>
  <c r="K50" i="13"/>
  <c r="K52" i="13"/>
  <c r="K53" i="13"/>
  <c r="K55" i="13"/>
  <c r="K56" i="13"/>
  <c r="K57" i="13"/>
  <c r="K59" i="13"/>
  <c r="K60" i="13"/>
  <c r="K62" i="13"/>
  <c r="K63" i="13"/>
  <c r="K65" i="13"/>
  <c r="K66" i="13"/>
  <c r="K68" i="13"/>
  <c r="K69" i="13"/>
  <c r="K71" i="13"/>
  <c r="K72" i="13"/>
  <c r="K74" i="13"/>
  <c r="K75" i="13"/>
  <c r="K76" i="13"/>
  <c r="K78" i="13"/>
  <c r="K79" i="13"/>
  <c r="K80" i="13"/>
  <c r="K82" i="13"/>
  <c r="K83" i="13"/>
  <c r="K85" i="13"/>
  <c r="K86" i="13"/>
  <c r="K88" i="13"/>
  <c r="K89" i="13"/>
  <c r="K90" i="13"/>
  <c r="K92" i="13"/>
  <c r="K93" i="13"/>
  <c r="K94" i="13"/>
  <c r="K96" i="13"/>
  <c r="K97" i="13"/>
  <c r="K98" i="13"/>
  <c r="K99" i="13"/>
  <c r="K101" i="13"/>
  <c r="K102" i="13"/>
  <c r="K104" i="13"/>
  <c r="K105" i="13"/>
  <c r="K107" i="13"/>
  <c r="K108" i="13"/>
  <c r="K110" i="13"/>
  <c r="K111" i="13"/>
  <c r="K113" i="13"/>
  <c r="K114" i="13"/>
  <c r="K116" i="13"/>
  <c r="K117" i="13"/>
  <c r="K118" i="13"/>
  <c r="K120" i="13"/>
  <c r="K121" i="13"/>
  <c r="K122" i="13"/>
  <c r="K123" i="13"/>
  <c r="K125" i="13"/>
  <c r="K126" i="13"/>
  <c r="K128" i="13"/>
  <c r="K129" i="13"/>
  <c r="K130" i="13"/>
  <c r="K131" i="13"/>
  <c r="K132" i="13"/>
  <c r="K133" i="13"/>
  <c r="K134" i="13"/>
  <c r="K135" i="13"/>
  <c r="K138" i="13"/>
  <c r="K139" i="13"/>
  <c r="K140" i="13"/>
  <c r="K142" i="13"/>
  <c r="K143" i="13"/>
  <c r="K145" i="13"/>
  <c r="K146" i="13"/>
  <c r="K147" i="13"/>
  <c r="K149" i="13"/>
  <c r="K150" i="13"/>
  <c r="K151" i="13"/>
  <c r="K152" i="13"/>
  <c r="K153" i="13"/>
  <c r="K154" i="13"/>
  <c r="K155" i="13"/>
  <c r="K156" i="13"/>
  <c r="K157" i="13"/>
  <c r="K159" i="13"/>
  <c r="K160" i="13"/>
  <c r="K161" i="13"/>
  <c r="K163" i="13"/>
  <c r="K164" i="13"/>
  <c r="K165" i="13"/>
  <c r="K167" i="13"/>
  <c r="K168" i="13"/>
  <c r="K169" i="13"/>
  <c r="K171" i="13"/>
  <c r="K172" i="13"/>
  <c r="K173" i="13"/>
  <c r="K174" i="13"/>
  <c r="K175" i="13"/>
  <c r="K177" i="13"/>
  <c r="K178" i="13"/>
  <c r="K179" i="13"/>
  <c r="K180" i="13"/>
  <c r="K182" i="13"/>
  <c r="K183" i="13"/>
  <c r="K184" i="13"/>
  <c r="K185" i="13"/>
  <c r="K188" i="13"/>
  <c r="K189" i="13" s="1"/>
  <c r="K190" i="13"/>
  <c r="K191" i="13"/>
  <c r="K192" i="13"/>
  <c r="K194" i="13"/>
  <c r="K195" i="13"/>
  <c r="K196" i="13"/>
  <c r="K198" i="13"/>
  <c r="K199" i="13"/>
  <c r="K200" i="13"/>
  <c r="K201" i="13"/>
  <c r="K202" i="13"/>
  <c r="K203" i="13"/>
  <c r="K204" i="13"/>
  <c r="K205" i="13"/>
  <c r="K206" i="13"/>
  <c r="K208" i="13"/>
  <c r="K209" i="13"/>
  <c r="K210" i="13"/>
  <c r="K212" i="13"/>
  <c r="K213" i="13"/>
  <c r="K214" i="13"/>
  <c r="K216" i="13"/>
  <c r="K217" i="13"/>
  <c r="K218" i="13"/>
  <c r="K220" i="13"/>
  <c r="K221" i="13"/>
  <c r="K222" i="13"/>
  <c r="K224" i="13"/>
  <c r="K226" i="13"/>
  <c r="K227" i="13" s="1"/>
  <c r="K228" i="13"/>
  <c r="K229" i="13"/>
  <c r="K231" i="13"/>
  <c r="K232" i="13"/>
  <c r="K233" i="13"/>
  <c r="K234" i="13"/>
  <c r="K235" i="13"/>
  <c r="K236" i="13"/>
  <c r="K238" i="13"/>
  <c r="K239" i="13"/>
  <c r="K241" i="13"/>
  <c r="K243" i="13"/>
  <c r="K244" i="13"/>
  <c r="K245" i="13"/>
  <c r="K246" i="13"/>
  <c r="K247" i="13"/>
  <c r="K248" i="13"/>
  <c r="K249" i="13"/>
  <c r="K251" i="13"/>
  <c r="K252" i="13"/>
  <c r="K253" i="13"/>
  <c r="K254" i="13"/>
  <c r="K256" i="13"/>
  <c r="K257" i="13"/>
  <c r="K259" i="13"/>
  <c r="K260" i="13"/>
  <c r="K261" i="13"/>
  <c r="K263" i="13"/>
  <c r="K265" i="13"/>
  <c r="K266" i="13"/>
  <c r="K268" i="13"/>
  <c r="K269" i="13"/>
  <c r="K270" i="13"/>
  <c r="K272" i="13"/>
  <c r="K274" i="13"/>
  <c r="K275" i="13" s="1"/>
  <c r="K276" i="13"/>
  <c r="K277" i="13"/>
  <c r="K278" i="13"/>
  <c r="K279" i="13"/>
  <c r="K280" i="13"/>
  <c r="K281" i="13"/>
  <c r="K282" i="13"/>
  <c r="K283" i="13"/>
  <c r="K284" i="13"/>
  <c r="K285" i="13"/>
  <c r="K286" i="13"/>
  <c r="K287" i="13"/>
  <c r="K288" i="13"/>
  <c r="K289" i="13"/>
  <c r="K290" i="13"/>
  <c r="K292" i="13"/>
  <c r="K293" i="13" s="1"/>
  <c r="K8" i="13"/>
  <c r="H9" i="13"/>
  <c r="H11" i="13"/>
  <c r="H12" i="13"/>
  <c r="H14" i="13"/>
  <c r="H15" i="13"/>
  <c r="H17" i="13"/>
  <c r="H18" i="13"/>
  <c r="H20" i="13"/>
  <c r="H21" i="13"/>
  <c r="H22" i="13"/>
  <c r="H23" i="13"/>
  <c r="H24" i="13"/>
  <c r="H25" i="13"/>
  <c r="H26" i="13"/>
  <c r="H28" i="13"/>
  <c r="H29" i="13"/>
  <c r="H30" i="13"/>
  <c r="H32" i="13"/>
  <c r="H33" i="13"/>
  <c r="H34" i="13"/>
  <c r="H36" i="13"/>
  <c r="H37" i="13"/>
  <c r="H39" i="13"/>
  <c r="H40" i="13"/>
  <c r="H42" i="13"/>
  <c r="H43" i="13"/>
  <c r="H44" i="13"/>
  <c r="H46" i="13"/>
  <c r="H47" i="13"/>
  <c r="H48" i="13"/>
  <c r="H49" i="13"/>
  <c r="H50" i="13"/>
  <c r="H52" i="13"/>
  <c r="H53" i="13"/>
  <c r="H55" i="13"/>
  <c r="H56" i="13"/>
  <c r="H57" i="13"/>
  <c r="H59" i="13"/>
  <c r="H60" i="13"/>
  <c r="H62" i="13"/>
  <c r="H63" i="13"/>
  <c r="H65" i="13"/>
  <c r="H66" i="13"/>
  <c r="H68" i="13"/>
  <c r="H69" i="13"/>
  <c r="H71" i="13"/>
  <c r="H72" i="13"/>
  <c r="H74" i="13"/>
  <c r="H75" i="13"/>
  <c r="H76" i="13"/>
  <c r="H78" i="13"/>
  <c r="H79" i="13"/>
  <c r="H80" i="13"/>
  <c r="H82" i="13"/>
  <c r="H83" i="13"/>
  <c r="H85" i="13"/>
  <c r="H86" i="13"/>
  <c r="H88" i="13"/>
  <c r="H89" i="13"/>
  <c r="H90" i="13"/>
  <c r="H92" i="13"/>
  <c r="H93" i="13"/>
  <c r="H94" i="13"/>
  <c r="H96" i="13"/>
  <c r="H97" i="13"/>
  <c r="H98" i="13"/>
  <c r="H99" i="13"/>
  <c r="H101" i="13"/>
  <c r="H102" i="13"/>
  <c r="H104" i="13"/>
  <c r="H105" i="13"/>
  <c r="H107" i="13"/>
  <c r="H108" i="13"/>
  <c r="H110" i="13"/>
  <c r="H111" i="13"/>
  <c r="H113" i="13"/>
  <c r="H114" i="13"/>
  <c r="H116" i="13"/>
  <c r="H117" i="13"/>
  <c r="H118" i="13"/>
  <c r="H120" i="13"/>
  <c r="H121" i="13"/>
  <c r="H122" i="13"/>
  <c r="H123" i="13"/>
  <c r="H125" i="13"/>
  <c r="H126" i="13"/>
  <c r="H128" i="13"/>
  <c r="H129" i="13"/>
  <c r="H130" i="13"/>
  <c r="H131" i="13"/>
  <c r="H132" i="13"/>
  <c r="H133" i="13"/>
  <c r="H134" i="13"/>
  <c r="H135" i="13"/>
  <c r="H138" i="13"/>
  <c r="H139" i="13"/>
  <c r="H140" i="13"/>
  <c r="H142" i="13"/>
  <c r="H143" i="13"/>
  <c r="H145" i="13"/>
  <c r="H146" i="13"/>
  <c r="H147" i="13"/>
  <c r="H149" i="13"/>
  <c r="H150" i="13"/>
  <c r="H151" i="13"/>
  <c r="H152" i="13"/>
  <c r="H153" i="13"/>
  <c r="H154" i="13"/>
  <c r="H155" i="13"/>
  <c r="H156" i="13"/>
  <c r="H157" i="13"/>
  <c r="H159" i="13"/>
  <c r="H160" i="13"/>
  <c r="H161" i="13"/>
  <c r="H163" i="13"/>
  <c r="H164" i="13"/>
  <c r="H165" i="13"/>
  <c r="H167" i="13"/>
  <c r="H168" i="13"/>
  <c r="H169" i="13"/>
  <c r="H171" i="13"/>
  <c r="H172" i="13"/>
  <c r="H173" i="13"/>
  <c r="H174" i="13"/>
  <c r="H175" i="13"/>
  <c r="H177" i="13"/>
  <c r="H178" i="13"/>
  <c r="H179" i="13"/>
  <c r="H180" i="13"/>
  <c r="H182" i="13"/>
  <c r="H183" i="13"/>
  <c r="H184" i="13"/>
  <c r="H185" i="13"/>
  <c r="H188" i="13"/>
  <c r="H189" i="13" s="1"/>
  <c r="H190" i="13"/>
  <c r="H191" i="13"/>
  <c r="H192" i="13"/>
  <c r="H194" i="13"/>
  <c r="H195" i="13"/>
  <c r="H196" i="13"/>
  <c r="H198" i="13"/>
  <c r="H199" i="13"/>
  <c r="H200" i="13"/>
  <c r="H201" i="13"/>
  <c r="H202" i="13"/>
  <c r="H203" i="13"/>
  <c r="H204" i="13"/>
  <c r="H205" i="13"/>
  <c r="H206" i="13"/>
  <c r="H208" i="13"/>
  <c r="H209" i="13"/>
  <c r="H210" i="13"/>
  <c r="H212" i="13"/>
  <c r="H213" i="13"/>
  <c r="H214" i="13"/>
  <c r="H216" i="13"/>
  <c r="H217" i="13"/>
  <c r="H218" i="13"/>
  <c r="H220" i="13"/>
  <c r="H221" i="13"/>
  <c r="H222" i="13"/>
  <c r="H224" i="13"/>
  <c r="H226" i="13"/>
  <c r="H227" i="13" s="1"/>
  <c r="H228" i="13"/>
  <c r="H229" i="13"/>
  <c r="H231" i="13"/>
  <c r="H232" i="13"/>
  <c r="H233" i="13"/>
  <c r="H234" i="13"/>
  <c r="H235" i="13"/>
  <c r="H236" i="13"/>
  <c r="H238" i="13"/>
  <c r="H239" i="13"/>
  <c r="H241" i="13"/>
  <c r="H243" i="13"/>
  <c r="H244" i="13"/>
  <c r="H245" i="13"/>
  <c r="H246" i="13"/>
  <c r="H247" i="13"/>
  <c r="H248" i="13"/>
  <c r="H249" i="13"/>
  <c r="H251" i="13"/>
  <c r="H252" i="13"/>
  <c r="H253" i="13"/>
  <c r="H254" i="13"/>
  <c r="H256" i="13"/>
  <c r="H257" i="13"/>
  <c r="H259" i="13"/>
  <c r="H260" i="13"/>
  <c r="H261" i="13"/>
  <c r="H263" i="13"/>
  <c r="H265" i="13"/>
  <c r="H266" i="13"/>
  <c r="H268" i="13"/>
  <c r="H269" i="13"/>
  <c r="H270" i="13"/>
  <c r="H272" i="13"/>
  <c r="H274" i="13"/>
  <c r="H275" i="13" s="1"/>
  <c r="H276" i="13"/>
  <c r="H277" i="13"/>
  <c r="H278" i="13"/>
  <c r="H279" i="13"/>
  <c r="H280" i="13"/>
  <c r="H281" i="13"/>
  <c r="H282" i="13"/>
  <c r="H283" i="13"/>
  <c r="H284" i="13"/>
  <c r="H285" i="13"/>
  <c r="H286" i="13"/>
  <c r="H287" i="13"/>
  <c r="H288" i="13"/>
  <c r="H289" i="13"/>
  <c r="H290" i="13"/>
  <c r="H292" i="13"/>
  <c r="H293" i="13" s="1"/>
  <c r="H8" i="13"/>
  <c r="E9" i="13"/>
  <c r="E11" i="13"/>
  <c r="E12" i="13"/>
  <c r="E14" i="13"/>
  <c r="E15" i="13"/>
  <c r="E17" i="13"/>
  <c r="E18" i="13"/>
  <c r="E21" i="13"/>
  <c r="E22" i="13"/>
  <c r="E23" i="13"/>
  <c r="E24" i="13"/>
  <c r="E25" i="13"/>
  <c r="E26" i="13"/>
  <c r="E29" i="13"/>
  <c r="E30" i="13"/>
  <c r="E32" i="13"/>
  <c r="E33" i="13"/>
  <c r="E34" i="13"/>
  <c r="E36" i="13"/>
  <c r="E37" i="13"/>
  <c r="E39" i="13"/>
  <c r="E40" i="13"/>
  <c r="E42" i="13"/>
  <c r="E43" i="13"/>
  <c r="E44" i="13"/>
  <c r="E46" i="13"/>
  <c r="E47" i="13"/>
  <c r="E48" i="13"/>
  <c r="E49" i="13"/>
  <c r="E50" i="13"/>
  <c r="E52" i="13"/>
  <c r="E53" i="13"/>
  <c r="E55" i="13"/>
  <c r="E56" i="13"/>
  <c r="E57" i="13"/>
  <c r="E59" i="13"/>
  <c r="E60" i="13"/>
  <c r="E62" i="13"/>
  <c r="E63" i="13"/>
  <c r="E65" i="13"/>
  <c r="E66" i="13"/>
  <c r="E68" i="13"/>
  <c r="E69" i="13"/>
  <c r="E71" i="13"/>
  <c r="E72" i="13"/>
  <c r="E74" i="13"/>
  <c r="E75" i="13"/>
  <c r="E76" i="13"/>
  <c r="E78" i="13"/>
  <c r="E79" i="13"/>
  <c r="E80" i="13"/>
  <c r="E82" i="13"/>
  <c r="E154" i="13"/>
  <c r="E155" i="13"/>
  <c r="E156" i="13"/>
  <c r="E157" i="13"/>
  <c r="E159" i="13"/>
  <c r="E160" i="13"/>
  <c r="E161" i="13"/>
  <c r="E163" i="13"/>
  <c r="E164" i="13"/>
  <c r="E165" i="13"/>
  <c r="E167" i="13"/>
  <c r="E168" i="13"/>
  <c r="E169" i="13"/>
  <c r="E171" i="13"/>
  <c r="E290" i="13"/>
  <c r="E292" i="13"/>
  <c r="E293" i="13" s="1"/>
  <c r="E8" i="13"/>
  <c r="E10" i="13" s="1"/>
  <c r="N136" i="13" l="1"/>
  <c r="O10" i="13"/>
  <c r="Q156" i="13"/>
  <c r="P141" i="13"/>
  <c r="P115" i="13"/>
  <c r="P109" i="13"/>
  <c r="P87" i="13"/>
  <c r="N162" i="13"/>
  <c r="H219" i="13"/>
  <c r="Q161" i="13"/>
  <c r="H162" i="13"/>
  <c r="H136" i="13"/>
  <c r="H127" i="13"/>
  <c r="H54" i="13"/>
  <c r="H38" i="13"/>
  <c r="N271" i="13"/>
  <c r="N273" i="13" s="1"/>
  <c r="O41" i="13"/>
  <c r="O166" i="13"/>
  <c r="N127" i="13"/>
  <c r="P95" i="13"/>
  <c r="Q37" i="13"/>
  <c r="C242" i="13"/>
  <c r="E70" i="13"/>
  <c r="E31" i="13"/>
  <c r="K237" i="13"/>
  <c r="K144" i="13"/>
  <c r="K112" i="13"/>
  <c r="K106" i="13"/>
  <c r="K100" i="13"/>
  <c r="K95" i="13"/>
  <c r="K84" i="13"/>
  <c r="K73" i="13"/>
  <c r="K67" i="13"/>
  <c r="K61" i="13"/>
  <c r="K54" i="13"/>
  <c r="K19" i="13"/>
  <c r="K13" i="13"/>
  <c r="P103" i="13"/>
  <c r="E170" i="13"/>
  <c r="E73" i="13"/>
  <c r="E67" i="13"/>
  <c r="E61" i="13"/>
  <c r="E16" i="13"/>
  <c r="H10" i="13"/>
  <c r="K10" i="13"/>
  <c r="K267" i="13"/>
  <c r="K230" i="13"/>
  <c r="K181" i="13"/>
  <c r="K166" i="13"/>
  <c r="K141" i="13"/>
  <c r="K115" i="13"/>
  <c r="K109" i="13"/>
  <c r="K103" i="13"/>
  <c r="K87" i="13"/>
  <c r="K70" i="13"/>
  <c r="K64" i="13"/>
  <c r="K31" i="13"/>
  <c r="K16" i="13"/>
  <c r="N10" i="13"/>
  <c r="N230" i="13"/>
  <c r="P84" i="13"/>
  <c r="N219" i="13"/>
  <c r="N54" i="13"/>
  <c r="N38" i="13"/>
  <c r="P219" i="13"/>
  <c r="M264" i="13"/>
  <c r="H237" i="13"/>
  <c r="H112" i="13"/>
  <c r="H61" i="13"/>
  <c r="N211" i="13"/>
  <c r="N197" i="13"/>
  <c r="N170" i="13"/>
  <c r="N124" i="13"/>
  <c r="N119" i="13"/>
  <c r="N100" i="13"/>
  <c r="N84" i="13"/>
  <c r="N41" i="13"/>
  <c r="N19" i="13"/>
  <c r="P271" i="13"/>
  <c r="P211" i="13"/>
  <c r="P197" i="13"/>
  <c r="K258" i="13"/>
  <c r="L187" i="13"/>
  <c r="C225" i="13"/>
  <c r="O38" i="13"/>
  <c r="Q33" i="13"/>
  <c r="Q30" i="13"/>
  <c r="F225" i="13"/>
  <c r="H27" i="13"/>
  <c r="K35" i="13"/>
  <c r="N250" i="13"/>
  <c r="N223" i="13"/>
  <c r="N186" i="13"/>
  <c r="P250" i="13"/>
  <c r="P223" i="13"/>
  <c r="P193" i="13"/>
  <c r="P186" i="13"/>
  <c r="P176" i="13"/>
  <c r="Q164" i="13"/>
  <c r="P77" i="13"/>
  <c r="P73" i="13"/>
  <c r="P70" i="13"/>
  <c r="P67" i="13"/>
  <c r="P64" i="13"/>
  <c r="P54" i="13"/>
  <c r="P35" i="13"/>
  <c r="E35" i="13"/>
  <c r="H215" i="13"/>
  <c r="H58" i="13"/>
  <c r="H45" i="13"/>
  <c r="K255" i="13"/>
  <c r="N215" i="13"/>
  <c r="N193" i="13"/>
  <c r="N176" i="13"/>
  <c r="N158" i="13"/>
  <c r="N81" i="13"/>
  <c r="N58" i="13"/>
  <c r="Q34" i="13"/>
  <c r="Q25" i="13"/>
  <c r="P16" i="13"/>
  <c r="G137" i="13"/>
  <c r="H223" i="13"/>
  <c r="H77" i="13"/>
  <c r="H51" i="13"/>
  <c r="Q76" i="13"/>
  <c r="Q56" i="13"/>
  <c r="Q53" i="13"/>
  <c r="Q48" i="13"/>
  <c r="Q24" i="13"/>
  <c r="Q22" i="13"/>
  <c r="Q12" i="13"/>
  <c r="I225" i="13"/>
  <c r="P81" i="13"/>
  <c r="P58" i="13"/>
  <c r="P41" i="13"/>
  <c r="Q36" i="13"/>
  <c r="Q38" i="13" s="1"/>
  <c r="O31" i="13"/>
  <c r="C137" i="13"/>
  <c r="I187" i="13"/>
  <c r="M187" i="13"/>
  <c r="M225" i="13"/>
  <c r="F264" i="13"/>
  <c r="L91" i="13"/>
  <c r="H258" i="13"/>
  <c r="H144" i="13"/>
  <c r="H106" i="13"/>
  <c r="H100" i="13"/>
  <c r="H95" i="13"/>
  <c r="H84" i="13"/>
  <c r="H73" i="13"/>
  <c r="H67" i="13"/>
  <c r="K41" i="13"/>
  <c r="N262" i="13"/>
  <c r="N115" i="13"/>
  <c r="N109" i="13"/>
  <c r="N64" i="13"/>
  <c r="N31" i="13"/>
  <c r="Q290" i="13"/>
  <c r="Q80" i="13"/>
  <c r="Q72" i="13"/>
  <c r="Q69" i="13"/>
  <c r="Q60" i="13"/>
  <c r="O54" i="13"/>
  <c r="Q23" i="13"/>
  <c r="Q14" i="13"/>
  <c r="F187" i="13"/>
  <c r="J225" i="13"/>
  <c r="J264" i="13"/>
  <c r="D264" i="13"/>
  <c r="N291" i="13"/>
  <c r="E38" i="13"/>
  <c r="H262" i="13"/>
  <c r="H166" i="13"/>
  <c r="H141" i="13"/>
  <c r="H115" i="13"/>
  <c r="H103" i="13"/>
  <c r="H64" i="13"/>
  <c r="K136" i="13"/>
  <c r="N67" i="13"/>
  <c r="N13" i="13"/>
  <c r="P291" i="13"/>
  <c r="Q160" i="13"/>
  <c r="Q162" i="13" s="1"/>
  <c r="O162" i="13"/>
  <c r="O58" i="13"/>
  <c r="E162" i="13"/>
  <c r="E77" i="13"/>
  <c r="E64" i="13"/>
  <c r="E51" i="13"/>
  <c r="E19" i="13"/>
  <c r="E13" i="13"/>
  <c r="H291" i="13"/>
  <c r="H271" i="13"/>
  <c r="H273" i="13" s="1"/>
  <c r="H250" i="13"/>
  <c r="H211" i="13"/>
  <c r="H197" i="13"/>
  <c r="H193" i="13"/>
  <c r="H186" i="13"/>
  <c r="H176" i="13"/>
  <c r="H170" i="13"/>
  <c r="H158" i="13"/>
  <c r="H124" i="13"/>
  <c r="H119" i="13"/>
  <c r="H81" i="13"/>
  <c r="H41" i="13"/>
  <c r="K262" i="13"/>
  <c r="K207" i="13"/>
  <c r="K148" i="13"/>
  <c r="K77" i="13"/>
  <c r="K51" i="13"/>
  <c r="K27" i="13"/>
  <c r="N45" i="13"/>
  <c r="P45" i="13"/>
  <c r="Q32" i="13"/>
  <c r="Q35" i="13" s="1"/>
  <c r="O35" i="13"/>
  <c r="E54" i="13"/>
  <c r="E45" i="13"/>
  <c r="H267" i="13"/>
  <c r="H230" i="13"/>
  <c r="H207" i="13"/>
  <c r="H181" i="13"/>
  <c r="H148" i="13"/>
  <c r="H109" i="13"/>
  <c r="H87" i="13"/>
  <c r="H70" i="13"/>
  <c r="H31" i="13"/>
  <c r="H16" i="13"/>
  <c r="N106" i="13"/>
  <c r="Q78" i="13"/>
  <c r="O81" i="13"/>
  <c r="E166" i="13"/>
  <c r="E81" i="13"/>
  <c r="E58" i="13"/>
  <c r="E41" i="13"/>
  <c r="H255" i="13"/>
  <c r="H35" i="13"/>
  <c r="H19" i="13"/>
  <c r="H13" i="13"/>
  <c r="K291" i="13"/>
  <c r="N51" i="13"/>
  <c r="P215" i="13"/>
  <c r="Q168" i="13"/>
  <c r="P170" i="13"/>
  <c r="P148" i="13"/>
  <c r="Q74" i="13"/>
  <c r="O77" i="13"/>
  <c r="O73" i="13"/>
  <c r="O70" i="13"/>
  <c r="Q65" i="13"/>
  <c r="O67" i="13"/>
  <c r="Q62" i="13"/>
  <c r="O64" i="13"/>
  <c r="O61" i="13"/>
  <c r="O51" i="13"/>
  <c r="K271" i="13"/>
  <c r="K273" i="13" s="1"/>
  <c r="K250" i="13"/>
  <c r="K223" i="13"/>
  <c r="K211" i="13"/>
  <c r="K197" i="13"/>
  <c r="K193" i="13"/>
  <c r="K186" i="13"/>
  <c r="K176" i="13"/>
  <c r="K170" i="13"/>
  <c r="K158" i="13"/>
  <c r="K124" i="13"/>
  <c r="K119" i="13"/>
  <c r="K81" i="13"/>
  <c r="K58" i="13"/>
  <c r="N267" i="13"/>
  <c r="N207" i="13"/>
  <c r="N181" i="13"/>
  <c r="N166" i="13"/>
  <c r="N148" i="13"/>
  <c r="N141" i="13"/>
  <c r="N103" i="13"/>
  <c r="N87" i="13"/>
  <c r="N77" i="13"/>
  <c r="N70" i="13"/>
  <c r="N27" i="13"/>
  <c r="N16" i="13"/>
  <c r="P273" i="13"/>
  <c r="P258" i="13"/>
  <c r="P255" i="13"/>
  <c r="P237" i="13"/>
  <c r="Q169" i="13"/>
  <c r="P166" i="13"/>
  <c r="Q159" i="13"/>
  <c r="P136" i="13"/>
  <c r="P127" i="13"/>
  <c r="Q68" i="13"/>
  <c r="Q70" i="13" s="1"/>
  <c r="Q59" i="13"/>
  <c r="Q61" i="13" s="1"/>
  <c r="P51" i="13"/>
  <c r="Q44" i="13"/>
  <c r="O45" i="13"/>
  <c r="P38" i="13"/>
  <c r="P19" i="13"/>
  <c r="Q11" i="13"/>
  <c r="Q13" i="13" s="1"/>
  <c r="P13" i="13"/>
  <c r="O16" i="13"/>
  <c r="F137" i="13"/>
  <c r="L225" i="13"/>
  <c r="O19" i="13"/>
  <c r="O13" i="13"/>
  <c r="J137" i="13"/>
  <c r="I264" i="13"/>
  <c r="K219" i="13"/>
  <c r="K215" i="13"/>
  <c r="K162" i="13"/>
  <c r="K127" i="13"/>
  <c r="K45" i="13"/>
  <c r="K38" i="13"/>
  <c r="N258" i="13"/>
  <c r="N255" i="13"/>
  <c r="N237" i="13"/>
  <c r="N144" i="13"/>
  <c r="N112" i="13"/>
  <c r="N95" i="13"/>
  <c r="N73" i="13"/>
  <c r="N61" i="13"/>
  <c r="N35" i="13"/>
  <c r="Q8" i="13"/>
  <c r="P267" i="13"/>
  <c r="P262" i="13"/>
  <c r="P230" i="13"/>
  <c r="P207" i="13"/>
  <c r="P181" i="13"/>
  <c r="O170" i="13"/>
  <c r="Q165" i="13"/>
  <c r="Q166" i="13" s="1"/>
  <c r="P162" i="13"/>
  <c r="P158" i="13"/>
  <c r="P124" i="13"/>
  <c r="P119" i="13"/>
  <c r="Q75" i="13"/>
  <c r="Q52" i="13"/>
  <c r="Q46" i="13"/>
  <c r="Q40" i="13"/>
  <c r="P31" i="13"/>
  <c r="P61" i="13"/>
  <c r="M91" i="13"/>
  <c r="D187" i="13"/>
  <c r="D137" i="13"/>
  <c r="J187" i="13"/>
  <c r="G225" i="13"/>
  <c r="M137" i="13"/>
  <c r="I137" i="13"/>
  <c r="L264" i="13"/>
  <c r="G264" i="13"/>
  <c r="L137" i="13"/>
  <c r="G187" i="13"/>
  <c r="D225" i="13"/>
  <c r="C264" i="13"/>
  <c r="Q292" i="13"/>
  <c r="Q293" i="13" s="1"/>
  <c r="O172" i="13"/>
  <c r="Q172" i="13" s="1"/>
  <c r="E172" i="13"/>
  <c r="Q154" i="13"/>
  <c r="J91" i="13"/>
  <c r="F91" i="13"/>
  <c r="I91" i="13"/>
  <c r="G91" i="13"/>
  <c r="E83" i="13"/>
  <c r="E84" i="13" s="1"/>
  <c r="O83" i="13"/>
  <c r="Q83" i="13" s="1"/>
  <c r="Q171" i="13"/>
  <c r="Q157" i="13"/>
  <c r="Q155" i="13"/>
  <c r="Q82" i="13"/>
  <c r="Q71" i="13"/>
  <c r="Q66" i="13"/>
  <c r="Q57" i="13"/>
  <c r="Q55" i="13"/>
  <c r="Q50" i="13"/>
  <c r="Q39" i="13"/>
  <c r="Q29" i="13"/>
  <c r="Q31" i="13" s="1"/>
  <c r="Q26" i="13"/>
  <c r="Q17" i="13"/>
  <c r="Q15" i="13"/>
  <c r="Q167" i="13"/>
  <c r="Q163" i="13"/>
  <c r="Q79" i="13"/>
  <c r="Q63" i="13"/>
  <c r="Q49" i="13"/>
  <c r="Q47" i="13"/>
  <c r="Q42" i="13"/>
  <c r="Q21" i="13"/>
  <c r="Q18" i="13"/>
  <c r="Q9" i="13"/>
  <c r="D20" i="13"/>
  <c r="P225" i="13" l="1"/>
  <c r="N225" i="13"/>
  <c r="Q45" i="13"/>
  <c r="Q73" i="13"/>
  <c r="Q54" i="13"/>
  <c r="H264" i="13"/>
  <c r="H91" i="13"/>
  <c r="O84" i="13"/>
  <c r="H225" i="13"/>
  <c r="N264" i="13"/>
  <c r="Q16" i="13"/>
  <c r="N91" i="13"/>
  <c r="K225" i="13"/>
  <c r="Q51" i="13"/>
  <c r="Q19" i="13"/>
  <c r="Q58" i="13"/>
  <c r="P264" i="13"/>
  <c r="N137" i="13"/>
  <c r="N187" i="13"/>
  <c r="Q64" i="13"/>
  <c r="K91" i="13"/>
  <c r="K264" i="13"/>
  <c r="H137" i="13"/>
  <c r="K187" i="13"/>
  <c r="Q170" i="13"/>
  <c r="H187" i="13"/>
  <c r="Q10" i="13"/>
  <c r="Q84" i="13"/>
  <c r="P187" i="13"/>
  <c r="Q67" i="13"/>
  <c r="Q77" i="13"/>
  <c r="P20" i="13"/>
  <c r="P27" i="13" s="1"/>
  <c r="P91" i="13" s="1"/>
  <c r="D27" i="13"/>
  <c r="D91" i="13" s="1"/>
  <c r="Q41" i="13"/>
  <c r="P137" i="13"/>
  <c r="Q81" i="13"/>
  <c r="K137" i="13"/>
  <c r="O173" i="13"/>
  <c r="E173" i="13"/>
  <c r="C28" i="13"/>
  <c r="C20" i="13"/>
  <c r="Q173" i="13" l="1"/>
  <c r="E174" i="13"/>
  <c r="O174" i="13"/>
  <c r="Q174" i="13" s="1"/>
  <c r="O86" i="13"/>
  <c r="Q86" i="13" s="1"/>
  <c r="E86" i="13"/>
  <c r="O85" i="13"/>
  <c r="E85" i="13"/>
  <c r="O28" i="13"/>
  <c r="Q28" i="13" s="1"/>
  <c r="E28" i="13"/>
  <c r="O20" i="13"/>
  <c r="E20" i="13"/>
  <c r="E27" i="13" s="1"/>
  <c r="E87" i="13" l="1"/>
  <c r="Q20" i="13"/>
  <c r="Q27" i="13" s="1"/>
  <c r="O27" i="13"/>
  <c r="O87" i="13"/>
  <c r="E175" i="13"/>
  <c r="E176" i="13" s="1"/>
  <c r="O175" i="13"/>
  <c r="Q85" i="13"/>
  <c r="Q87" i="13" s="1"/>
  <c r="O88" i="13"/>
  <c r="Q88" i="13" s="1"/>
  <c r="E88" i="13"/>
  <c r="Q175" i="13" l="1"/>
  <c r="Q176" i="13" s="1"/>
  <c r="O176" i="13"/>
  <c r="O177" i="13"/>
  <c r="Q177" i="13" s="1"/>
  <c r="E177" i="13"/>
  <c r="E89" i="13"/>
  <c r="O89" i="13"/>
  <c r="Q89" i="13" s="1"/>
  <c r="E178" i="13" l="1"/>
  <c r="O178" i="13"/>
  <c r="Q178" i="13" s="1"/>
  <c r="O90" i="13"/>
  <c r="E90" i="13"/>
  <c r="C170" i="13"/>
  <c r="C166" i="13"/>
  <c r="C162" i="13"/>
  <c r="E179" i="13" l="1"/>
  <c r="O179" i="13"/>
  <c r="Q90" i="13"/>
  <c r="O92" i="13"/>
  <c r="Q92" i="13" s="1"/>
  <c r="E92" i="13"/>
  <c r="Q179" i="13" l="1"/>
  <c r="E180" i="13"/>
  <c r="E181" i="13" s="1"/>
  <c r="O180" i="13"/>
  <c r="Q180" i="13" s="1"/>
  <c r="E94" i="13"/>
  <c r="O94" i="13"/>
  <c r="Q94" i="13" s="1"/>
  <c r="O93" i="13"/>
  <c r="E93" i="13"/>
  <c r="C81" i="13"/>
  <c r="C35" i="13"/>
  <c r="C31" i="13"/>
  <c r="C27" i="13"/>
  <c r="C10" i="13"/>
  <c r="O181" i="13" l="1"/>
  <c r="Q93" i="13"/>
  <c r="Q95" i="13" s="1"/>
  <c r="O95" i="13"/>
  <c r="E95" i="13"/>
  <c r="Q181" i="13"/>
  <c r="O182" i="13" l="1"/>
  <c r="Q182" i="13" s="1"/>
  <c r="E182" i="13"/>
  <c r="O96" i="13"/>
  <c r="Q96" i="13" s="1"/>
  <c r="E96" i="13"/>
  <c r="O183" i="13" l="1"/>
  <c r="E183" i="13"/>
  <c r="E97" i="13"/>
  <c r="O97" i="13"/>
  <c r="Q97" i="13" s="1"/>
  <c r="Q183" i="13" l="1"/>
  <c r="E184" i="13"/>
  <c r="O184" i="13"/>
  <c r="Q184" i="13" s="1"/>
  <c r="E99" i="13"/>
  <c r="O99" i="13"/>
  <c r="Q99" i="13" s="1"/>
  <c r="E98" i="13"/>
  <c r="O98" i="13"/>
  <c r="E100" i="13" l="1"/>
  <c r="Q98" i="13"/>
  <c r="Q100" i="13" s="1"/>
  <c r="O100" i="13"/>
  <c r="O185" i="13"/>
  <c r="E185" i="13"/>
  <c r="E186" i="13" s="1"/>
  <c r="O101" i="13"/>
  <c r="E101" i="13"/>
  <c r="D240" i="13"/>
  <c r="D242" i="13" s="1"/>
  <c r="D294" i="13" s="1"/>
  <c r="F240" i="13"/>
  <c r="G240" i="13"/>
  <c r="G242" i="13" s="1"/>
  <c r="G294" i="13" s="1"/>
  <c r="I240" i="13"/>
  <c r="J240" i="13"/>
  <c r="J242" i="13" s="1"/>
  <c r="J294" i="13" s="1"/>
  <c r="L240" i="13"/>
  <c r="M240" i="13"/>
  <c r="M242" i="13" s="1"/>
  <c r="M294" i="13" s="1"/>
  <c r="K240" i="13" l="1"/>
  <c r="K242" i="13" s="1"/>
  <c r="K294" i="13" s="1"/>
  <c r="I242" i="13"/>
  <c r="I294" i="13" s="1"/>
  <c r="Q101" i="13"/>
  <c r="N240" i="13"/>
  <c r="N242" i="13" s="1"/>
  <c r="N294" i="13" s="1"/>
  <c r="L242" i="13"/>
  <c r="L294" i="13" s="1"/>
  <c r="H240" i="13"/>
  <c r="H242" i="13" s="1"/>
  <c r="H294" i="13" s="1"/>
  <c r="F242" i="13"/>
  <c r="F294" i="13" s="1"/>
  <c r="Q185" i="13"/>
  <c r="Q186" i="13" s="1"/>
  <c r="O186" i="13"/>
  <c r="O102" i="13"/>
  <c r="Q102" i="13" s="1"/>
  <c r="E102" i="13"/>
  <c r="E103" i="13" s="1"/>
  <c r="P240" i="13"/>
  <c r="P242" i="13" s="1"/>
  <c r="P294" i="13" s="1"/>
  <c r="O103" i="13" l="1"/>
  <c r="Q103" i="13"/>
  <c r="C293" i="13"/>
  <c r="C77" i="13"/>
  <c r="C73" i="13"/>
  <c r="C70" i="13"/>
  <c r="C67" i="13"/>
  <c r="C64" i="13"/>
  <c r="C61" i="13"/>
  <c r="C58" i="13"/>
  <c r="C54" i="13"/>
  <c r="C51" i="13"/>
  <c r="C45" i="13"/>
  <c r="C41" i="13"/>
  <c r="C38" i="13"/>
  <c r="C19" i="13"/>
  <c r="C16" i="13"/>
  <c r="C13" i="13"/>
  <c r="C91" i="13" l="1"/>
  <c r="O188" i="13"/>
  <c r="E188" i="13"/>
  <c r="E189" i="13" s="1"/>
  <c r="O104" i="13"/>
  <c r="E104" i="13"/>
  <c r="O91" i="13"/>
  <c r="E91" i="13"/>
  <c r="Q104" i="13" l="1"/>
  <c r="Q188" i="13"/>
  <c r="Q189" i="13" s="1"/>
  <c r="O189" i="13"/>
  <c r="E105" i="13"/>
  <c r="E106" i="13" s="1"/>
  <c r="O105" i="13"/>
  <c r="Q105" i="13" s="1"/>
  <c r="Q91" i="13"/>
  <c r="O106" i="13" l="1"/>
  <c r="Q106" i="13"/>
  <c r="O190" i="13"/>
  <c r="E190" i="13"/>
  <c r="Q190" i="13" l="1"/>
  <c r="E191" i="13"/>
  <c r="O191" i="13"/>
  <c r="Q191" i="13" s="1"/>
  <c r="O108" i="13"/>
  <c r="Q108" i="13" s="1"/>
  <c r="E108" i="13"/>
  <c r="O107" i="13"/>
  <c r="E107" i="13"/>
  <c r="Q107" i="13" l="1"/>
  <c r="Q109" i="13" s="1"/>
  <c r="O109" i="13"/>
  <c r="E109" i="13"/>
  <c r="O192" i="13"/>
  <c r="E192" i="13"/>
  <c r="E193" i="13" s="1"/>
  <c r="E110" i="13"/>
  <c r="O110" i="13"/>
  <c r="Q192" i="13" l="1"/>
  <c r="Q193" i="13" s="1"/>
  <c r="O193" i="13"/>
  <c r="Q110" i="13"/>
  <c r="O194" i="13"/>
  <c r="Q194" i="13" s="1"/>
  <c r="E194" i="13"/>
  <c r="O113" i="13"/>
  <c r="E113" i="13"/>
  <c r="E111" i="13"/>
  <c r="E112" i="13" s="1"/>
  <c r="O111" i="13"/>
  <c r="Q111" i="13" s="1"/>
  <c r="Q112" i="13" l="1"/>
  <c r="Q113" i="13"/>
  <c r="O112" i="13"/>
  <c r="O195" i="13"/>
  <c r="E195" i="13"/>
  <c r="E114" i="13"/>
  <c r="E115" i="13" s="1"/>
  <c r="O114" i="13"/>
  <c r="Q114" i="13" s="1"/>
  <c r="O115" i="13" l="1"/>
  <c r="Q195" i="13"/>
  <c r="Q115" i="13"/>
  <c r="E196" i="13"/>
  <c r="E197" i="13" s="1"/>
  <c r="O196" i="13"/>
  <c r="Q196" i="13" s="1"/>
  <c r="O197" i="13" l="1"/>
  <c r="Q197" i="13"/>
  <c r="O116" i="13"/>
  <c r="Q116" i="13" s="1"/>
  <c r="E116" i="13"/>
  <c r="O198" i="13" l="1"/>
  <c r="Q198" i="13" s="1"/>
  <c r="E198" i="13"/>
  <c r="E117" i="13"/>
  <c r="O117" i="13"/>
  <c r="Q117" i="13" l="1"/>
  <c r="E199" i="13"/>
  <c r="O199" i="13"/>
  <c r="Q199" i="13" s="1"/>
  <c r="O118" i="13"/>
  <c r="Q118" i="13" s="1"/>
  <c r="E118" i="13"/>
  <c r="E119" i="13" s="1"/>
  <c r="O119" i="13" l="1"/>
  <c r="Q119" i="13"/>
  <c r="O200" i="13"/>
  <c r="Q200" i="13" s="1"/>
  <c r="E200" i="13"/>
  <c r="E201" i="13" l="1"/>
  <c r="O201" i="13"/>
  <c r="O120" i="13"/>
  <c r="E120" i="13"/>
  <c r="Q201" i="13" l="1"/>
  <c r="O202" i="13"/>
  <c r="Q202" i="13" s="1"/>
  <c r="E202" i="13"/>
  <c r="E121" i="13"/>
  <c r="O121" i="13"/>
  <c r="Q120" i="13"/>
  <c r="E203" i="13" l="1"/>
  <c r="O203" i="13"/>
  <c r="E122" i="13"/>
  <c r="O122" i="13"/>
  <c r="Q121" i="13"/>
  <c r="Q203" i="13" l="1"/>
  <c r="O204" i="13"/>
  <c r="Q204" i="13" s="1"/>
  <c r="E204" i="13"/>
  <c r="O123" i="13"/>
  <c r="O124" i="13" s="1"/>
  <c r="E123" i="13"/>
  <c r="E124" i="13" s="1"/>
  <c r="Q122" i="13"/>
  <c r="E205" i="13" l="1"/>
  <c r="O205" i="13"/>
  <c r="O125" i="13"/>
  <c r="E125" i="13"/>
  <c r="Q123" i="13"/>
  <c r="Q124" i="13" s="1"/>
  <c r="Q205" i="13" l="1"/>
  <c r="O206" i="13"/>
  <c r="Q206" i="13" s="1"/>
  <c r="E206" i="13"/>
  <c r="E207" i="13" s="1"/>
  <c r="O126" i="13"/>
  <c r="O127" i="13" s="1"/>
  <c r="E126" i="13"/>
  <c r="E127" i="13" s="1"/>
  <c r="Q125" i="13"/>
  <c r="O207" i="13" l="1"/>
  <c r="Q207" i="13"/>
  <c r="Q126" i="13"/>
  <c r="Q127" i="13" s="1"/>
  <c r="E208" i="13" l="1"/>
  <c r="O208" i="13"/>
  <c r="Q208" i="13" s="1"/>
  <c r="E128" i="13"/>
  <c r="O128" i="13"/>
  <c r="O209" i="13" l="1"/>
  <c r="E209" i="13"/>
  <c r="O129" i="13"/>
  <c r="E129" i="13"/>
  <c r="Q128" i="13"/>
  <c r="Q209" i="13" l="1"/>
  <c r="E210" i="13"/>
  <c r="E211" i="13" s="1"/>
  <c r="O210" i="13"/>
  <c r="Q210" i="13" s="1"/>
  <c r="O130" i="13"/>
  <c r="E130" i="13"/>
  <c r="Q129" i="13"/>
  <c r="O211" i="13" l="1"/>
  <c r="Q211" i="13"/>
  <c r="E131" i="13"/>
  <c r="O131" i="13"/>
  <c r="Q130" i="13"/>
  <c r="O212" i="13" l="1"/>
  <c r="E212" i="13"/>
  <c r="O132" i="13"/>
  <c r="E132" i="13"/>
  <c r="Q131" i="13"/>
  <c r="O214" i="13" l="1"/>
  <c r="E214" i="13"/>
  <c r="O213" i="13"/>
  <c r="Q213" i="13" s="1"/>
  <c r="E213" i="13"/>
  <c r="Q212" i="13"/>
  <c r="E133" i="13"/>
  <c r="O133" i="13"/>
  <c r="Q132" i="13"/>
  <c r="E215" i="13" l="1"/>
  <c r="O215" i="13"/>
  <c r="Q214" i="13"/>
  <c r="Q215" i="13" s="1"/>
  <c r="Q133" i="13"/>
  <c r="O134" i="13"/>
  <c r="E134" i="13"/>
  <c r="O216" i="13" l="1"/>
  <c r="E216" i="13"/>
  <c r="Q134" i="13"/>
  <c r="O135" i="13"/>
  <c r="O136" i="13" s="1"/>
  <c r="O137" i="13" s="1"/>
  <c r="E135" i="13"/>
  <c r="E136" i="13" s="1"/>
  <c r="E137" i="13" s="1"/>
  <c r="E217" i="13" l="1"/>
  <c r="O217" i="13"/>
  <c r="Q216" i="13"/>
  <c r="Q135" i="13"/>
  <c r="Q136" i="13" s="1"/>
  <c r="Q137" i="13" s="1"/>
  <c r="O218" i="13" l="1"/>
  <c r="O219" i="13" s="1"/>
  <c r="E218" i="13"/>
  <c r="E219" i="13" s="1"/>
  <c r="Q217" i="13"/>
  <c r="E139" i="13"/>
  <c r="O139" i="13"/>
  <c r="O138" i="13"/>
  <c r="E138" i="13"/>
  <c r="O220" i="13" l="1"/>
  <c r="E220" i="13"/>
  <c r="Q218" i="13"/>
  <c r="Q219" i="13" s="1"/>
  <c r="O140" i="13"/>
  <c r="O141" i="13" s="1"/>
  <c r="E140" i="13"/>
  <c r="E141" i="13" s="1"/>
  <c r="Q139" i="13"/>
  <c r="Q138" i="13"/>
  <c r="O221" i="13" l="1"/>
  <c r="E221" i="13"/>
  <c r="E222" i="13"/>
  <c r="O222" i="13"/>
  <c r="Q220" i="13"/>
  <c r="E142" i="13"/>
  <c r="O142" i="13"/>
  <c r="Q140" i="13"/>
  <c r="Q141" i="13" s="1"/>
  <c r="E223" i="13" l="1"/>
  <c r="O223" i="13"/>
  <c r="Q222" i="13"/>
  <c r="O224" i="13"/>
  <c r="E224" i="13"/>
  <c r="E225" i="13" s="1"/>
  <c r="Q221" i="13"/>
  <c r="E145" i="13"/>
  <c r="O145" i="13"/>
  <c r="O143" i="13"/>
  <c r="O144" i="13" s="1"/>
  <c r="E143" i="13"/>
  <c r="E144" i="13" s="1"/>
  <c r="Q142" i="13"/>
  <c r="O225" i="13" l="1"/>
  <c r="Q223" i="13"/>
  <c r="Q224" i="13"/>
  <c r="Q145" i="13"/>
  <c r="Q143" i="13"/>
  <c r="Q144" i="13" s="1"/>
  <c r="O146" i="13"/>
  <c r="E146" i="13"/>
  <c r="Q225" i="13" l="1"/>
  <c r="O226" i="13"/>
  <c r="O227" i="13" s="1"/>
  <c r="E226" i="13"/>
  <c r="E227" i="13" s="1"/>
  <c r="Q146" i="13"/>
  <c r="O147" i="13"/>
  <c r="O148" i="13" s="1"/>
  <c r="E147" i="13"/>
  <c r="E148" i="13" s="1"/>
  <c r="Q226" i="13" l="1"/>
  <c r="Q227" i="13" s="1"/>
  <c r="Q147" i="13"/>
  <c r="Q148" i="13" s="1"/>
  <c r="O149" i="13"/>
  <c r="E149" i="13"/>
  <c r="O228" i="13" l="1"/>
  <c r="E228" i="13"/>
  <c r="E229" i="13"/>
  <c r="O229" i="13"/>
  <c r="O151" i="13"/>
  <c r="E151" i="13"/>
  <c r="E150" i="13"/>
  <c r="O150" i="13"/>
  <c r="Q149" i="13"/>
  <c r="E230" i="13" l="1"/>
  <c r="O230" i="13"/>
  <c r="Q229" i="13"/>
  <c r="Q228" i="13"/>
  <c r="Q150" i="13"/>
  <c r="E152" i="13"/>
  <c r="O152" i="13"/>
  <c r="Q151" i="13"/>
  <c r="Q230" i="13" l="1"/>
  <c r="O232" i="13"/>
  <c r="E232" i="13"/>
  <c r="O231" i="13"/>
  <c r="E231" i="13"/>
  <c r="O153" i="13"/>
  <c r="O158" i="13" s="1"/>
  <c r="O187" i="13" s="1"/>
  <c r="E153" i="13"/>
  <c r="E158" i="13" s="1"/>
  <c r="E187" i="13" s="1"/>
  <c r="C158" i="13"/>
  <c r="C187" i="13" s="1"/>
  <c r="Q152" i="13"/>
  <c r="Q231" i="13" l="1"/>
  <c r="Q232" i="13"/>
  <c r="E233" i="13"/>
  <c r="O233" i="13"/>
  <c r="Q153" i="13"/>
  <c r="Q158" i="13" s="1"/>
  <c r="Q187" i="13" s="1"/>
  <c r="O235" i="13" l="1"/>
  <c r="E235" i="13"/>
  <c r="Q233" i="13"/>
  <c r="E234" i="13"/>
  <c r="O234" i="13"/>
  <c r="Q234" i="13" l="1"/>
  <c r="E236" i="13"/>
  <c r="E237" i="13" s="1"/>
  <c r="O236" i="13"/>
  <c r="O237" i="13" s="1"/>
  <c r="Q235" i="13"/>
  <c r="E238" i="13" l="1"/>
  <c r="O238" i="13"/>
  <c r="Q236" i="13"/>
  <c r="Q237" i="13" s="1"/>
  <c r="E239" i="13" l="1"/>
  <c r="O239" i="13"/>
  <c r="Q238" i="13"/>
  <c r="Q239" i="13" l="1"/>
  <c r="O240" i="13"/>
  <c r="Q240" i="13" s="1"/>
  <c r="E240" i="13"/>
  <c r="O241" i="13" l="1"/>
  <c r="O242" i="13" s="1"/>
  <c r="E241" i="13"/>
  <c r="E242" i="13" s="1"/>
  <c r="O243" i="13" l="1"/>
  <c r="E243" i="13"/>
  <c r="Q241" i="13"/>
  <c r="Q242" i="13" s="1"/>
  <c r="E244" i="13" l="1"/>
  <c r="O244" i="13"/>
  <c r="Q243" i="13"/>
  <c r="O246" i="13" l="1"/>
  <c r="E246" i="13"/>
  <c r="O245" i="13"/>
  <c r="E245" i="13"/>
  <c r="Q244" i="13"/>
  <c r="O247" i="13" l="1"/>
  <c r="E247" i="13"/>
  <c r="Q246" i="13"/>
  <c r="Q245" i="13"/>
  <c r="E248" i="13" l="1"/>
  <c r="O248" i="13"/>
  <c r="Q247" i="13"/>
  <c r="O249" i="13" l="1"/>
  <c r="O250" i="13" s="1"/>
  <c r="E249" i="13"/>
  <c r="E250" i="13" s="1"/>
  <c r="Q248" i="13"/>
  <c r="O251" i="13" l="1"/>
  <c r="E251" i="13"/>
  <c r="Q249" i="13"/>
  <c r="Q250" i="13" s="1"/>
  <c r="O252" i="13" l="1"/>
  <c r="E252" i="13"/>
  <c r="Q251" i="13"/>
  <c r="E253" i="13" l="1"/>
  <c r="O253" i="13"/>
  <c r="Q252" i="13"/>
  <c r="Q253" i="13" l="1"/>
  <c r="O254" i="13"/>
  <c r="O255" i="13" s="1"/>
  <c r="E254" i="13"/>
  <c r="E255" i="13" s="1"/>
  <c r="O256" i="13" l="1"/>
  <c r="E256" i="13"/>
  <c r="Q254" i="13"/>
  <c r="Q255" i="13" s="1"/>
  <c r="O257" i="13" l="1"/>
  <c r="O258" i="13" s="1"/>
  <c r="E257" i="13"/>
  <c r="E258" i="13" s="1"/>
  <c r="Q256" i="13"/>
  <c r="O260" i="13" l="1"/>
  <c r="E260" i="13"/>
  <c r="Q257" i="13"/>
  <c r="Q258" i="13" s="1"/>
  <c r="E259" i="13"/>
  <c r="O259" i="13"/>
  <c r="Q259" i="13" l="1"/>
  <c r="E261" i="13"/>
  <c r="E262" i="13" s="1"/>
  <c r="O261" i="13"/>
  <c r="O262" i="13" s="1"/>
  <c r="Q260" i="13"/>
  <c r="Q261" i="13" l="1"/>
  <c r="Q262" i="13" s="1"/>
  <c r="O263" i="13"/>
  <c r="O264" i="13" s="1"/>
  <c r="E263" i="13"/>
  <c r="E264" i="13" s="1"/>
  <c r="E265" i="13" l="1"/>
  <c r="O265" i="13"/>
  <c r="Q263" i="13"/>
  <c r="Q264" i="13" s="1"/>
  <c r="O266" i="13" l="1"/>
  <c r="O267" i="13" s="1"/>
  <c r="E266" i="13"/>
  <c r="E267" i="13" s="1"/>
  <c r="Q265" i="13"/>
  <c r="Q266" i="13" l="1"/>
  <c r="Q267" i="13" s="1"/>
  <c r="E268" i="13" l="1"/>
  <c r="O268" i="13"/>
  <c r="O270" i="13" l="1"/>
  <c r="E270" i="13"/>
  <c r="O269" i="13"/>
  <c r="E269" i="13"/>
  <c r="Q268" i="13"/>
  <c r="E271" i="13" l="1"/>
  <c r="O271" i="13"/>
  <c r="Q270" i="13"/>
  <c r="Q269" i="13"/>
  <c r="Q271" i="13" l="1"/>
  <c r="O272" i="13"/>
  <c r="O273" i="13" s="1"/>
  <c r="E272" i="13"/>
  <c r="E273" i="13" s="1"/>
  <c r="Q272" i="13" l="1"/>
  <c r="Q273" i="13" s="1"/>
  <c r="E274" i="13" l="1"/>
  <c r="E275" i="13" s="1"/>
  <c r="O274" i="13"/>
  <c r="O275" i="13" s="1"/>
  <c r="Q274" i="13" l="1"/>
  <c r="Q275" i="13" s="1"/>
  <c r="O276" i="13"/>
  <c r="E276" i="13"/>
  <c r="O277" i="13" l="1"/>
  <c r="E277" i="13"/>
  <c r="Q276" i="13"/>
  <c r="E279" i="13" l="1"/>
  <c r="O279" i="13"/>
  <c r="O278" i="13"/>
  <c r="E278" i="13"/>
  <c r="Q277" i="13"/>
  <c r="O280" i="13" l="1"/>
  <c r="E280" i="13"/>
  <c r="Q279" i="13"/>
  <c r="Q278" i="13"/>
  <c r="O281" i="13" l="1"/>
  <c r="E281" i="13"/>
  <c r="Q280" i="13"/>
  <c r="Q281" i="13" l="1"/>
  <c r="O282" i="13"/>
  <c r="E282" i="13"/>
  <c r="O284" i="13" l="1"/>
  <c r="E284" i="13"/>
  <c r="Q282" i="13"/>
  <c r="E283" i="13"/>
  <c r="O283" i="13"/>
  <c r="O285" i="13" l="1"/>
  <c r="E285" i="13"/>
  <c r="Q283" i="13"/>
  <c r="Q284" i="13"/>
  <c r="E286" i="13" l="1"/>
  <c r="O286" i="13"/>
  <c r="Q285" i="13"/>
  <c r="E287" i="13" l="1"/>
  <c r="O287" i="13"/>
  <c r="Q286" i="13"/>
  <c r="Q287" i="13" l="1"/>
  <c r="O288" i="13"/>
  <c r="Q288" i="13" s="1"/>
  <c r="E288" i="13"/>
  <c r="E289" i="13" l="1"/>
  <c r="O289" i="13"/>
  <c r="Q289" i="13" s="1"/>
  <c r="E291" i="13" l="1"/>
  <c r="E294" i="13" s="1"/>
  <c r="C291" i="13"/>
  <c r="C294" i="13" s="1"/>
  <c r="Q291" i="13" l="1"/>
  <c r="Q294" i="13" s="1"/>
  <c r="O291" i="13"/>
  <c r="O294" i="13" s="1"/>
</calcChain>
</file>

<file path=xl/sharedStrings.xml><?xml version="1.0" encoding="utf-8"?>
<sst xmlns="http://schemas.openxmlformats.org/spreadsheetml/2006/main" count="316" uniqueCount="243">
  <si>
    <t>Sl.No.</t>
  </si>
  <si>
    <t>Grant in Aid component</t>
  </si>
  <si>
    <t xml:space="preserve">Capital </t>
  </si>
  <si>
    <t xml:space="preserve">Total </t>
  </si>
  <si>
    <t>TSP</t>
  </si>
  <si>
    <t>NEH</t>
  </si>
  <si>
    <t>Other than NEH &amp; TSP</t>
  </si>
  <si>
    <t>Name of the Unit/AICRP/Nwtwork Project/ATARI etc.</t>
  </si>
  <si>
    <t>CICR, Nagpur</t>
  </si>
  <si>
    <t>AICRP on Cotton, CICR, Nagpur</t>
  </si>
  <si>
    <t>CRIJAF, Barrackpore</t>
  </si>
  <si>
    <t>AINPJAF, CRIJAF, Barrackpore</t>
  </si>
  <si>
    <t>NRRI, Cuttack</t>
  </si>
  <si>
    <t>Incentivizing Research in Agriculture, NRRI, Cuttack</t>
  </si>
  <si>
    <t>CTRI, Rajamundry</t>
  </si>
  <si>
    <t>NETWORK on Tobacco, CTRI, Rajamundry</t>
  </si>
  <si>
    <t>IARI, New Delhi</t>
  </si>
  <si>
    <t>Pesticide Residues, IARI, New Delhi</t>
  </si>
  <si>
    <t xml:space="preserve">AICRP Nematode, IARI, New Delhi </t>
  </si>
  <si>
    <t>CRP On Hybrid Technology, IARI, New Delhi</t>
  </si>
  <si>
    <t>CRP On Molecular  Breeding,  IARI, New Delhi</t>
  </si>
  <si>
    <t>IARI Types Deemed University,  Assam</t>
  </si>
  <si>
    <t>IARI Types Deemed University,  Jharkhand</t>
  </si>
  <si>
    <t>IGFRI, Jhansi</t>
  </si>
  <si>
    <t>AICRP on Forage Crops and Utilization, IGFRI, Jhansi</t>
  </si>
  <si>
    <t>IIPR, Kanpur</t>
  </si>
  <si>
    <t>IISR, Lucknow</t>
  </si>
  <si>
    <t>NBAIM, Maunath Bhanjan</t>
  </si>
  <si>
    <t>AMAAS, NBAIM, Mau</t>
  </si>
  <si>
    <t>NBPGR, New Delhi</t>
  </si>
  <si>
    <t>AICRP POTENTIAL CROP, NBPGR, New Delhi</t>
  </si>
  <si>
    <t>CRP-AGRO BIODIVERSITY, NBPGR, New Delhi</t>
  </si>
  <si>
    <t>SBI, Coimbatore</t>
  </si>
  <si>
    <t>VPKAS, Almora</t>
  </si>
  <si>
    <t>NRCIPM, New Delhi</t>
  </si>
  <si>
    <t>DGR, Junagadh</t>
  </si>
  <si>
    <t>AICRP on Groudnut, DGR, Junagadh</t>
  </si>
  <si>
    <t>NRC Plant Biotechnology, New Delhi</t>
  </si>
  <si>
    <t>DR &amp; MR, Bharatpur</t>
  </si>
  <si>
    <t>AICRP on R&amp;M, DR &amp; MR, Bharatpur</t>
  </si>
  <si>
    <t>IIMR, Hyderabad</t>
  </si>
  <si>
    <t>DSR, Indore</t>
  </si>
  <si>
    <t xml:space="preserve">AICRP on Soyabean, Indore </t>
  </si>
  <si>
    <t>NBAIR, Bengaluru</t>
  </si>
  <si>
    <t>AICRP on Biological Control, NBAIR, Benglaluru</t>
  </si>
  <si>
    <t>AICRP On Maize, IIMR, New Delhi</t>
  </si>
  <si>
    <t>IIOR, Hyderabad</t>
  </si>
  <si>
    <t>AICRP on Sesame &amp; Niger, IIOR, Hyderabad</t>
  </si>
  <si>
    <t>IIRR,  Hyderabad</t>
  </si>
  <si>
    <t>AICRP on Rice, IIRR, Hyderabad</t>
  </si>
  <si>
    <t>CRP on  Rice Biofortification, IIRR, Hyderabad</t>
  </si>
  <si>
    <t>IIWBR,  Karnal</t>
  </si>
  <si>
    <t>AICRP on Wheat &amp; Barley, IIWBR, Karnal</t>
  </si>
  <si>
    <t>IISS, Maunath Bhanjan</t>
  </si>
  <si>
    <t>NIBSM, Raipur</t>
  </si>
  <si>
    <t>IIAB, Ranchi</t>
  </si>
  <si>
    <t xml:space="preserve">Total Crop Sciences </t>
  </si>
  <si>
    <t>CIARI, Port Blair</t>
  </si>
  <si>
    <t>CIAH, Bikaner</t>
  </si>
  <si>
    <t>AICRP on AZF, CIAH, Bikaner</t>
  </si>
  <si>
    <t>CISH, Lucknow</t>
  </si>
  <si>
    <t>CITH, Srinagar</t>
  </si>
  <si>
    <t>CPCRI, Kasaragod</t>
  </si>
  <si>
    <t>AICRP on Palms, CPCRI, Kasaragod</t>
  </si>
  <si>
    <t>CPRI, Shimla</t>
  </si>
  <si>
    <t>AICRP on Potato, CPRI, Shimla</t>
  </si>
  <si>
    <t>CTCRI, Thiruvanthapuram</t>
  </si>
  <si>
    <t>AICRP on Tuber Crops, CTCRI, Thiruvanthapuram</t>
  </si>
  <si>
    <t>IIHR, Bangalore</t>
  </si>
  <si>
    <t>AICRP on Fruit, IIHR, Bangalore</t>
  </si>
  <si>
    <t>IISR, Calicut</t>
  </si>
  <si>
    <t>AICRP on Spices, IISR, Calicut</t>
  </si>
  <si>
    <t>IIVR, Varanasi</t>
  </si>
  <si>
    <t>AICRP on Vegetables, IIVR, Varanasi</t>
  </si>
  <si>
    <t>NRC for Banana, Tiruchirapalli</t>
  </si>
  <si>
    <t>Dte. for Cashew Research,  Puttur</t>
  </si>
  <si>
    <t>AICRP on Cashew, Dte. For Cashew Research,  Puttur</t>
  </si>
  <si>
    <t>CCRI, Nagpur</t>
  </si>
  <si>
    <t>NRC For Grapes, Pune</t>
  </si>
  <si>
    <t>DMAPR, Anand</t>
  </si>
  <si>
    <t>AICRP on MAP &amp; Betelvine, DMAPR, Anand</t>
  </si>
  <si>
    <t>Dte. on Mushroom, Solan</t>
  </si>
  <si>
    <t>AICRP on Mushroom, DMR, Solan</t>
  </si>
  <si>
    <t>IIOPR, Pedavegi</t>
  </si>
  <si>
    <t>Dte. on Onion &amp; Garlic, Pune</t>
  </si>
  <si>
    <t>NRC on Orchids, Sikkim</t>
  </si>
  <si>
    <t>NRC Seed Spices, Ajmer</t>
  </si>
  <si>
    <t>NRC For Litchi, Muzaffarpur</t>
  </si>
  <si>
    <t>NRC for Pomegranate, Solapur</t>
  </si>
  <si>
    <t>Dte. of Floriculture, Pune</t>
  </si>
  <si>
    <t>AICRP on Floriculture, Dte. of Floriculture, Pune</t>
  </si>
  <si>
    <t xml:space="preserve">Total HORTICULTURAL SCIENCES </t>
  </si>
  <si>
    <t>CARI, Izatnagar</t>
  </si>
  <si>
    <t>CIRB, Hissar</t>
  </si>
  <si>
    <t>Network Project on Baffaloes, CIRB, Hissar</t>
  </si>
  <si>
    <t>CIRG, Makhdoom</t>
  </si>
  <si>
    <t>AICRP on Goats, CIRG, Makhdoom</t>
  </si>
  <si>
    <t>CSWRI, Avikanagar</t>
  </si>
  <si>
    <t>AICRP on Mega Sheep Seed Project, CSWRI, Avikanagar</t>
  </si>
  <si>
    <t>Network on Sheep Improvement, CSWRI, Avikanagar</t>
  </si>
  <si>
    <t>IVRI, Izatnagar</t>
  </si>
  <si>
    <t>Outreach Prog. On Env. Pollutant, IVRI, Izatnagar</t>
  </si>
  <si>
    <t>Outreach Prog. On Zoonotic Diseases, IVRI, Izatnagar</t>
  </si>
  <si>
    <t>Outreach Prog, on Ethno vety. Medicine, IVRI, Izatnagar</t>
  </si>
  <si>
    <t>Network on GIP,IVRI, Izatnagar</t>
  </si>
  <si>
    <t>Network on BTD, IVRI, Izatnagar</t>
  </si>
  <si>
    <t>Network on Neonatal Mortality, IVRI, Izatnagar</t>
  </si>
  <si>
    <t>Network on Diag. Imaging Tech., IVRI, Izatnagar</t>
  </si>
  <si>
    <t>CRP on  V&amp;D, IVRI, Izatnagar</t>
  </si>
  <si>
    <t>NIHSAD, Bhopal</t>
  </si>
  <si>
    <t>NBAGR, Karnal</t>
  </si>
  <si>
    <t>Network Project on Animal Genetic Resources, NBAGR, Karnal</t>
  </si>
  <si>
    <t>NDRI, Karnal</t>
  </si>
  <si>
    <t>NIANP, Bangalore</t>
  </si>
  <si>
    <t>AICRP ON NPAERP + OP on Methan Emission, NIANP, Bangalore</t>
  </si>
  <si>
    <t>NRC on Camel, Bikaner</t>
  </si>
  <si>
    <t>NRC on Equines, Hissar</t>
  </si>
  <si>
    <t>National Centre for  Veterinary Type Culture Collection, NRC on Equines, Hissar</t>
  </si>
  <si>
    <t>NRC on Meat, Hyderabad</t>
  </si>
  <si>
    <t>NRC on Mithun</t>
  </si>
  <si>
    <t>NRC on Pig, Guwahati</t>
  </si>
  <si>
    <t>AICRP on Pig, NRC on Pig, Guwahati</t>
  </si>
  <si>
    <t>Mega seed on Pig, NRC on Pig, Guwahati</t>
  </si>
  <si>
    <t>NRC on Yak, Dirang</t>
  </si>
  <si>
    <t>NIVEDI, Bengalore</t>
  </si>
  <si>
    <t>CIRC, Meerut</t>
  </si>
  <si>
    <t>AICRP on Cattle, CIRC, Meerut</t>
  </si>
  <si>
    <t>Dte. Of Foot &amp; Mouth Disease, Mukteswar</t>
  </si>
  <si>
    <t>Dte. Of Poultry Research, Hyderabad</t>
  </si>
  <si>
    <t>AICRP on Poultry, Dte. Of Poultry Research, Hyderabad</t>
  </si>
  <si>
    <t>Poultry Seed Project, Dte. Of Poultry Research, Hyderabad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</si>
  <si>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</si>
  <si>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</si>
  <si>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</si>
  <si>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</si>
  <si>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</si>
  <si>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IIS &amp; WC (CS &amp; WCR &amp; TI), Dehradun</t>
  </si>
  <si>
    <t>CSSRI, Karnal</t>
  </si>
  <si>
    <t>PCU-SAS, CSSRI, Karnal</t>
  </si>
  <si>
    <t>ICAR RC For  NEH Region.,Barapani</t>
  </si>
  <si>
    <t>ICAR Res. Complex for Eastern Region, Patna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</si>
  <si>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</si>
  <si>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</si>
  <si>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</si>
  <si>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</si>
  <si>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</si>
  <si>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</si>
  <si>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</si>
  <si>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NBSS &amp; LUP, Nagpur</t>
  </si>
  <si>
    <t>AICRP on Agroforestry, CARI, Jhansi</t>
  </si>
  <si>
    <t>IIWM, Bhubaneshwar</t>
  </si>
  <si>
    <t>AICRP on IWM,  IIWM, Bhubaneshwar</t>
  </si>
  <si>
    <t>CRP on Water, IIWM, Bhubaneshwar</t>
  </si>
  <si>
    <t>Dte. Of Weed Research, Jabalpur</t>
  </si>
  <si>
    <t>AICRP on Weed Management, DWR, Jabalpur</t>
  </si>
  <si>
    <t>IIFSR, Modipuram</t>
  </si>
  <si>
    <t>Network Project on Organic Farming, IIFSR, Modipuram</t>
  </si>
  <si>
    <t>NIASM, Baramati</t>
  </si>
  <si>
    <t>TOTAL NRM DIVISION</t>
  </si>
  <si>
    <t>NICRA,  Hyderabad</t>
  </si>
  <si>
    <t>TOTAL CRAI/NICRA</t>
  </si>
  <si>
    <t>CIBA, Chennai</t>
  </si>
  <si>
    <t>AINP on Fish Health,  CIBA, Chennai</t>
  </si>
  <si>
    <t>CIFRI, Barrackpore</t>
  </si>
  <si>
    <t>CIFA, Bhubaneshwar</t>
  </si>
  <si>
    <t>CIFE, Mumbai</t>
  </si>
  <si>
    <t>CIFT, Kochi</t>
  </si>
  <si>
    <t>CMFRI, Kochi</t>
  </si>
  <si>
    <t xml:space="preserve"> ANIP Mericulture, CMFRI, Kochi</t>
  </si>
  <si>
    <t xml:space="preserve">NBFGR, Lucknow </t>
  </si>
  <si>
    <t xml:space="preserve">CRP Genomics, NBFGR, Lucknow </t>
  </si>
  <si>
    <t>Dte. Of Coldwater Fisheries Research, Bhimtal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</si>
  <si>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</si>
  <si>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</si>
  <si>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</si>
  <si>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</si>
  <si>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</si>
  <si>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</si>
  <si>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</si>
  <si>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</si>
  <si>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 xml:space="preserve">CIPHET, Ludhiana </t>
  </si>
  <si>
    <t xml:space="preserve">AICRP on PET, CIPHET, Ludhiana </t>
  </si>
  <si>
    <t xml:space="preserve">AICRP on PHET, CIPHET, Ludhiana </t>
  </si>
  <si>
    <t xml:space="preserve">CRP On SA, CIPHET, Ludhiana  </t>
  </si>
  <si>
    <t xml:space="preserve">CIRCOT, Mumbai </t>
  </si>
  <si>
    <t>CRP on Natural Fibres, CIRCOT, Mumbai</t>
  </si>
  <si>
    <t xml:space="preserve">IINRG, Ranchi </t>
  </si>
  <si>
    <t xml:space="preserve">NWP on HP VANR&amp;G, IINRG, Ranchi </t>
  </si>
  <si>
    <t xml:space="preserve">NWP on CLIGR, IINRG, Ranchi  </t>
  </si>
  <si>
    <t>TOTAL AGRICULTURAL ENGINEERING</t>
  </si>
  <si>
    <t>IASRI including CABin, New Delhi</t>
  </si>
  <si>
    <t>NIAP &amp; PR, New Delhi</t>
  </si>
  <si>
    <t>TOTAL ECO. STATISTICS &amp;MANAGEMENT</t>
  </si>
  <si>
    <t>NAARM, Hyderabad</t>
  </si>
  <si>
    <t xml:space="preserve">CIWA, Bhubaneshwar </t>
  </si>
  <si>
    <t>AICRP on Home Science, CIWA, Bhubaneshwar</t>
  </si>
  <si>
    <t>Strengthening and Development of Higher Agricultural Education in India</t>
  </si>
  <si>
    <t>TOTAL AG. EDUCATION DIVISION</t>
  </si>
  <si>
    <t xml:space="preserve">DKMA, New Delhi </t>
  </si>
  <si>
    <t>ATARI ZONE-I, Ludhiana</t>
  </si>
  <si>
    <t>ATARI ZONE-II, Jodhpur</t>
  </si>
  <si>
    <t>ATARI ZONE-III, Kanpur</t>
  </si>
  <si>
    <t>ATARI ZONE-IV, Patna</t>
  </si>
  <si>
    <t>ATARI ZONE-V, Kolkata</t>
  </si>
  <si>
    <t>ATARI ZONE-VI, Guwahati</t>
  </si>
  <si>
    <t>ATARI ZONE-VII, Barapani</t>
  </si>
  <si>
    <t>ATARI ZONE-VIII, Pune</t>
  </si>
  <si>
    <t>ATARI ZONE-IX, Jabalpur</t>
  </si>
  <si>
    <t>ATARI ZONE-X, Hyderabad</t>
  </si>
  <si>
    <t>ATARI ZONE-XI, Bengalore</t>
  </si>
  <si>
    <t>DISASTER MGMT.</t>
  </si>
  <si>
    <t>TOTAL AGRICULTURAL EXTENSION</t>
  </si>
  <si>
    <t>GRAND TOTAL</t>
  </si>
  <si>
    <t>AICRP on Sugarcane, IISR, Lucknow</t>
  </si>
  <si>
    <t>Total NAHEP</t>
  </si>
  <si>
    <t>TOTAL NASF</t>
  </si>
  <si>
    <t>AICRP on Honey Bee &amp; Pollinators, IARI, New Delhi</t>
  </si>
  <si>
    <t xml:space="preserve">General </t>
  </si>
  <si>
    <t>SCSP</t>
  </si>
  <si>
    <t>Capital</t>
  </si>
  <si>
    <t>NAHEP (EAP)</t>
  </si>
  <si>
    <t>IIMR, Ludhiana</t>
  </si>
  <si>
    <t>CAFRI,Jhansi</t>
  </si>
  <si>
    <t>NINFET, Kolkata</t>
  </si>
  <si>
    <t>AICRP on Rabi Pulses(Chickpea, lentil, fieldpea)</t>
  </si>
  <si>
    <t>AICRP on Kharif Pulses(Pigeonpea, mungbean, urdbean, lathyrus, rajmash, cowpea arid lagumes)</t>
  </si>
  <si>
    <t>AICRP on Crop Pest Management(soil arthropod, agri. acrology, vertebrate pest management)</t>
  </si>
  <si>
    <t>AINP on Emerging Pests (UG 99, Wheat Blast, Sclerotinia Stem stem rot, red rot, locust, fall Army Worm)</t>
  </si>
  <si>
    <t>AICRP on Bio Tech Crops</t>
  </si>
  <si>
    <t>NIPB, New Delhi</t>
  </si>
  <si>
    <t>Translational Genomics in Crop Plants(TGCP), NIPB, New Delhi</t>
  </si>
  <si>
    <t>AICRP on Sorghum and Millets, IIMR, Hyd.</t>
  </si>
  <si>
    <t>AICRP on Oilseed(sunflower, safflower, castor, linseed)</t>
  </si>
  <si>
    <t>AICRP on Seed Crops, Mau including ICAR Seed Project</t>
  </si>
  <si>
    <t>National Centre for Honey Bees and Pollinator Research Morena, MP</t>
  </si>
  <si>
    <t>(RS IN LAKH)</t>
  </si>
  <si>
    <t>Mahtma Gandhi Institute of Integrated Farming, Motihari</t>
  </si>
  <si>
    <t>AICRP on Integrated Farming System, IIFSR, Modipuram</t>
  </si>
  <si>
    <t>NASF</t>
  </si>
  <si>
    <t xml:space="preserve"> TOTAL</t>
  </si>
  <si>
    <t>Agricultural  Extension (ARYA)</t>
  </si>
  <si>
    <t>IARI (NETWORK PROJECT)</t>
  </si>
  <si>
    <t>UNIT-WISE FINAL SCHEME REVISED ESTIMATES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</si>
</sst>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i/>
      <u/>
      <sz val="18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DE9D9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2" fontId="7" fillId="2" borderId="1" xfId="0" applyNumberFormat="1" applyFont="1" applyFill="1" applyBorder="1" applyAlignment="1" applyProtection="1">
      <alignment vertical="top"/>
    </xf>
    <xf numFmtId="2" fontId="6" fillId="2" borderId="1" xfId="0" applyNumberFormat="1" applyFont="1" applyFill="1" applyBorder="1" applyAlignment="1" applyProtection="1">
      <alignment vertical="top"/>
    </xf>
    <xf numFmtId="0" fontId="5" fillId="2" borderId="1" xfId="0" applyFont="1" applyFill="1" applyBorder="1" applyAlignment="1" applyProtection="1">
      <alignment vertical="top" wrapText="1"/>
    </xf>
    <xf numFmtId="0" fontId="2" fillId="3" borderId="0" xfId="0" applyFont="1" applyFill="1" applyBorder="1" applyAlignment="1" applyProtection="1">
      <alignment vertical="top"/>
    </xf>
    <xf numFmtId="2" fontId="10" fillId="7" borderId="1" xfId="0" applyNumberFormat="1" applyFont="1" applyFill="1" applyBorder="1" applyAlignment="1">
      <alignment horizontal="left" vertical="top" wrapText="1"/>
    </xf>
    <xf numFmtId="2" fontId="11" fillId="7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center" vertical="top" wrapText="1"/>
    </xf>
    <xf numFmtId="2" fontId="5" fillId="2" borderId="1" xfId="0" applyNumberFormat="1" applyFont="1" applyFill="1" applyBorder="1" applyAlignment="1" applyProtection="1">
      <alignment horizontal="center" vertical="top" wrapText="1"/>
    </xf>
    <xf numFmtId="2" fontId="6" fillId="2" borderId="1" xfId="0" applyNumberFormat="1" applyFont="1" applyFill="1" applyBorder="1" applyAlignment="1" applyProtection="1">
      <alignment horizontal="center" vertical="top"/>
    </xf>
    <xf numFmtId="2" fontId="3" fillId="3" borderId="0" xfId="0" applyNumberFormat="1" applyFont="1" applyFill="1" applyBorder="1" applyAlignment="1" applyProtection="1">
      <alignment vertical="top"/>
    </xf>
    <xf numFmtId="2" fontId="8" fillId="3" borderId="0" xfId="0" applyNumberFormat="1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/>
    </xf>
    <xf numFmtId="0" fontId="1" fillId="0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2" fillId="5" borderId="0" xfId="0" applyFont="1" applyFill="1" applyBorder="1" applyAlignment="1" applyProtection="1">
      <alignment vertical="top"/>
    </xf>
    <xf numFmtId="2" fontId="6" fillId="0" borderId="0" xfId="0" applyNumberFormat="1" applyFont="1" applyBorder="1" applyAlignment="1" applyProtection="1">
      <alignment vertical="top"/>
      <protection locked="0"/>
    </xf>
    <xf numFmtId="2" fontId="6" fillId="5" borderId="0" xfId="0" applyNumberFormat="1" applyFont="1" applyFill="1" applyBorder="1" applyAlignment="1" applyProtection="1">
      <alignment vertical="top"/>
    </xf>
    <xf numFmtId="0" fontId="2" fillId="0" borderId="0" xfId="0" applyFont="1" applyBorder="1" applyAlignment="1" applyProtection="1">
      <alignment horizontal="center" vertical="top"/>
    </xf>
    <xf numFmtId="2" fontId="2" fillId="0" borderId="0" xfId="0" applyNumberFormat="1" applyFont="1" applyBorder="1" applyAlignment="1" applyProtection="1">
      <alignment vertical="top"/>
    </xf>
    <xf numFmtId="0" fontId="2" fillId="0" borderId="0" xfId="0" applyFont="1" applyBorder="1" applyAlignment="1" applyProtection="1">
      <alignment vertical="top" wrapText="1"/>
    </xf>
    <xf numFmtId="2" fontId="3" fillId="3" borderId="1" xfId="0" applyNumberFormat="1" applyFont="1" applyFill="1" applyBorder="1" applyAlignment="1" applyProtection="1">
      <alignment vertical="top"/>
    </xf>
    <xf numFmtId="2" fontId="9" fillId="3" borderId="1" xfId="0" applyNumberFormat="1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/>
    </xf>
    <xf numFmtId="0" fontId="2" fillId="3" borderId="1" xfId="0" applyFont="1" applyFill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center" vertical="top"/>
    </xf>
    <xf numFmtId="2" fontId="2" fillId="0" borderId="1" xfId="0" applyNumberFormat="1" applyFont="1" applyBorder="1" applyAlignment="1" applyProtection="1">
      <alignment vertical="top"/>
    </xf>
    <xf numFmtId="0" fontId="13" fillId="0" borderId="1" xfId="0" applyNumberFormat="1" applyFont="1" applyBorder="1" applyAlignment="1" applyProtection="1">
      <alignment horizontal="center" vertical="top"/>
    </xf>
    <xf numFmtId="2" fontId="13" fillId="0" borderId="1" xfId="0" applyNumberFormat="1" applyFont="1" applyBorder="1" applyAlignment="1" applyProtection="1">
      <alignment vertical="top" wrapText="1"/>
    </xf>
    <xf numFmtId="2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Border="1" applyAlignment="1" applyProtection="1">
      <alignment horizontal="center" vertical="top"/>
    </xf>
    <xf numFmtId="2" fontId="15" fillId="0" borderId="1" xfId="0" applyNumberFormat="1" applyFont="1" applyBorder="1" applyAlignment="1" applyProtection="1">
      <alignment vertical="top" wrapText="1"/>
    </xf>
    <xf numFmtId="2" fontId="16" fillId="0" borderId="1" xfId="0" applyNumberFormat="1" applyFont="1" applyBorder="1" applyAlignment="1" applyProtection="1">
      <alignment horizontal="center" vertical="center"/>
      <protection locked="0"/>
    </xf>
    <xf numFmtId="2" fontId="14" fillId="6" borderId="1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 applyProtection="1">
      <alignment horizontal="center" vertical="center"/>
      <protection locked="0"/>
    </xf>
    <xf numFmtId="2" fontId="16" fillId="4" borderId="1" xfId="0" applyNumberFormat="1" applyFont="1" applyFill="1" applyBorder="1" applyAlignment="1" applyProtection="1">
      <alignment horizontal="center" vertical="center"/>
      <protection locked="0"/>
    </xf>
    <xf numFmtId="2" fontId="17" fillId="6" borderId="1" xfId="0" applyNumberFormat="1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 applyProtection="1">
      <alignment horizontal="center" vertical="center"/>
    </xf>
    <xf numFmtId="2" fontId="10" fillId="0" borderId="1" xfId="0" applyNumberFormat="1" applyFont="1" applyBorder="1" applyAlignment="1" applyProtection="1">
      <alignment vertical="top" wrapText="1"/>
    </xf>
    <xf numFmtId="2" fontId="13" fillId="3" borderId="1" xfId="0" applyNumberFormat="1" applyFont="1" applyFill="1" applyBorder="1" applyAlignment="1" applyProtection="1">
      <alignment vertical="top" wrapText="1"/>
    </xf>
    <xf numFmtId="2" fontId="15" fillId="3" borderId="1" xfId="0" applyNumberFormat="1" applyFont="1" applyFill="1" applyBorder="1" applyAlignment="1" applyProtection="1">
      <alignment vertical="top" wrapText="1"/>
    </xf>
    <xf numFmtId="0" fontId="15" fillId="5" borderId="1" xfId="0" applyNumberFormat="1" applyFont="1" applyFill="1" applyBorder="1" applyAlignment="1" applyProtection="1">
      <alignment horizontal="center" vertical="top"/>
    </xf>
    <xf numFmtId="2" fontId="11" fillId="8" borderId="1" xfId="0" applyNumberFormat="1" applyFont="1" applyFill="1" applyBorder="1" applyAlignment="1" applyProtection="1">
      <alignment vertical="top" wrapText="1"/>
    </xf>
    <xf numFmtId="2" fontId="16" fillId="5" borderId="1" xfId="0" applyNumberFormat="1" applyFont="1" applyFill="1" applyBorder="1" applyAlignment="1" applyProtection="1">
      <alignment horizontal="center" vertical="center"/>
    </xf>
    <xf numFmtId="2" fontId="18" fillId="0" borderId="1" xfId="0" applyNumberFormat="1" applyFont="1" applyFill="1" applyBorder="1" applyAlignment="1" applyProtection="1">
      <alignment horizontal="center" vertical="center"/>
    </xf>
    <xf numFmtId="2" fontId="18" fillId="0" borderId="1" xfId="0" applyNumberFormat="1" applyFont="1" applyBorder="1" applyAlignment="1" applyProtection="1">
      <alignment horizontal="center" vertical="center"/>
      <protection locked="0"/>
    </xf>
    <xf numFmtId="0" fontId="13" fillId="3" borderId="1" xfId="0" applyNumberFormat="1" applyFont="1" applyFill="1" applyBorder="1" applyAlignment="1" applyProtection="1">
      <alignment horizontal="center" vertical="top"/>
    </xf>
    <xf numFmtId="2" fontId="15" fillId="5" borderId="1" xfId="0" applyNumberFormat="1" applyFont="1" applyFill="1" applyBorder="1" applyAlignment="1" applyProtection="1">
      <alignment vertical="top" wrapText="1"/>
    </xf>
    <xf numFmtId="0" fontId="15" fillId="3" borderId="1" xfId="0" applyNumberFormat="1" applyFont="1" applyFill="1" applyBorder="1" applyAlignment="1" applyProtection="1">
      <alignment horizontal="center" vertical="top"/>
    </xf>
    <xf numFmtId="2" fontId="14" fillId="0" borderId="1" xfId="0" applyNumberFormat="1" applyFont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 applyProtection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14" fillId="5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top" wrapText="1"/>
    </xf>
    <xf numFmtId="2" fontId="6" fillId="2" borderId="1" xfId="0" applyNumberFormat="1" applyFont="1" applyFill="1" applyBorder="1" applyAlignment="1" applyProtection="1">
      <alignment horizontal="center" vertical="top"/>
    </xf>
    <xf numFmtId="2" fontId="9" fillId="3" borderId="1" xfId="0" applyNumberFormat="1" applyFont="1" applyFill="1" applyBorder="1" applyAlignment="1" applyProtection="1">
      <alignment horizontal="center" vertical="top" wrapText="1"/>
    </xf>
    <xf numFmtId="2" fontId="12" fillId="3" borderId="1" xfId="0" applyNumberFormat="1" applyFont="1" applyFill="1" applyBorder="1" applyAlignment="1" applyProtection="1">
      <alignment horizontal="center" vertical="top" wrapText="1"/>
    </xf>
    <xf numFmtId="2" fontId="7" fillId="2" borderId="1" xfId="0" applyNumberFormat="1" applyFont="1" applyFill="1" applyBorder="1" applyAlignment="1" applyProtection="1">
      <alignment horizontal="center" vertical="top"/>
    </xf>
    <xf numFmtId="0" fontId="5" fillId="2" borderId="1" xfId="0" applyFont="1" applyFill="1" applyBorder="1" applyAlignment="1" applyProtection="1">
      <alignment horizontal="center" vertical="top" wrapText="1"/>
    </xf>
    <xf numFmtId="2" fontId="5" fillId="2" borderId="1" xfId="0" applyNumberFormat="1" applyFont="1" applyFill="1" applyBorder="1" applyAlignment="1" applyProtection="1">
      <alignment horizontal="center" vertical="top" wrapText="1"/>
    </xf>
    <xf numFmtId="2" fontId="17" fillId="3" borderId="1" xfId="0" applyNumberFormat="1" applyFont="1" applyFill="1" applyBorder="1" applyAlignment="1" applyProtection="1">
      <alignment horizontal="center" vertical="center"/>
    </xf>
    <xf numFmtId="2" fontId="18" fillId="3" borderId="1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U295"/>
  <sheetViews>
    <sheetView tabSelected="1" view="pageBreakPreview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4" sqref="C4:E4"/>
    </sheetView>
  </sheetViews>
  <sheetFormatPr defaultColWidth="9.109375" defaultRowHeight="20.100000000000001" customHeight="1" x14ac:dyDescent="0.3"/>
  <cols>
    <col min="1" max="1" width="5.5546875" style="20" customWidth="1"/>
    <col min="2" max="2" width="36.88671875" style="22" customWidth="1"/>
    <col min="3" max="3" width="10.6640625" style="21" customWidth="1"/>
    <col min="4" max="4" width="13.33203125" style="21" customWidth="1"/>
    <col min="5" max="5" width="12.88671875" style="21" customWidth="1"/>
    <col min="6" max="6" width="11.88671875" style="21" customWidth="1"/>
    <col min="7" max="7" width="13.109375" style="21" customWidth="1"/>
    <col min="8" max="8" width="11.6640625" style="21" customWidth="1"/>
    <col min="9" max="9" width="10.6640625" style="21" customWidth="1"/>
    <col min="10" max="10" width="11.109375" style="21" customWidth="1"/>
    <col min="11" max="11" width="13.109375" style="21" customWidth="1"/>
    <col min="12" max="12" width="13.88671875" style="21" customWidth="1"/>
    <col min="13" max="13" width="11.5546875" style="21" customWidth="1"/>
    <col min="14" max="14" width="12.44140625" style="21" customWidth="1"/>
    <col min="15" max="15" width="14.33203125" style="21" customWidth="1"/>
    <col min="16" max="16" width="15.5546875" style="21" customWidth="1"/>
    <col min="17" max="17" width="14.109375" style="21" customWidth="1"/>
    <col min="18" max="16384" width="9.109375" style="15"/>
  </cols>
  <sheetData>
    <row r="1" spans="1:17" s="10" customFormat="1" ht="20.100000000000001" customHeight="1" x14ac:dyDescent="0.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s="11" customFormat="1" ht="20.100000000000001" customHeight="1" x14ac:dyDescent="0.3">
      <c r="A2" s="58"/>
      <c r="B2" s="58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59"/>
      <c r="Q2" s="59"/>
    </row>
    <row r="3" spans="1:17" s="4" customFormat="1" ht="28.5" customHeight="1" x14ac:dyDescent="0.3">
      <c r="A3" s="25"/>
      <c r="B3" s="26"/>
      <c r="C3" s="58" t="s">
        <v>242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 t="s">
        <v>235</v>
      </c>
      <c r="P3" s="58"/>
      <c r="Q3" s="58"/>
    </row>
    <row r="4" spans="1:17" s="12" customFormat="1" ht="20.100000000000001" customHeight="1" x14ac:dyDescent="0.3">
      <c r="A4" s="61" t="s">
        <v>0</v>
      </c>
      <c r="B4" s="3" t="s">
        <v>7</v>
      </c>
      <c r="C4" s="57" t="s">
        <v>6</v>
      </c>
      <c r="D4" s="57"/>
      <c r="E4" s="57"/>
      <c r="F4" s="57" t="s">
        <v>5</v>
      </c>
      <c r="G4" s="57"/>
      <c r="H4" s="57"/>
      <c r="I4" s="57" t="s">
        <v>4</v>
      </c>
      <c r="J4" s="57"/>
      <c r="K4" s="2"/>
      <c r="L4" s="57" t="s">
        <v>218</v>
      </c>
      <c r="M4" s="57"/>
      <c r="N4" s="9"/>
      <c r="O4" s="57" t="s">
        <v>212</v>
      </c>
      <c r="P4" s="57"/>
      <c r="Q4" s="57"/>
    </row>
    <row r="5" spans="1:17" s="12" customFormat="1" ht="20.100000000000001" customHeight="1" x14ac:dyDescent="0.3">
      <c r="A5" s="61"/>
      <c r="B5" s="3"/>
      <c r="C5" s="60" t="s">
        <v>1</v>
      </c>
      <c r="D5" s="60"/>
      <c r="E5" s="57" t="s">
        <v>3</v>
      </c>
      <c r="F5" s="60" t="s">
        <v>1</v>
      </c>
      <c r="G5" s="60"/>
      <c r="H5" s="62" t="s">
        <v>3</v>
      </c>
      <c r="I5" s="1" t="s">
        <v>1</v>
      </c>
      <c r="J5" s="1"/>
      <c r="K5" s="62" t="s">
        <v>3</v>
      </c>
      <c r="L5" s="1" t="s">
        <v>1</v>
      </c>
      <c r="M5" s="1"/>
      <c r="N5" s="57" t="s">
        <v>3</v>
      </c>
      <c r="O5" s="60" t="s">
        <v>1</v>
      </c>
      <c r="P5" s="60"/>
      <c r="Q5" s="60"/>
    </row>
    <row r="6" spans="1:17" s="13" customFormat="1" ht="60.75" customHeight="1" x14ac:dyDescent="0.3">
      <c r="A6" s="61"/>
      <c r="B6" s="3"/>
      <c r="C6" s="8" t="s">
        <v>217</v>
      </c>
      <c r="D6" s="8" t="s">
        <v>2</v>
      </c>
      <c r="E6" s="57"/>
      <c r="F6" s="8" t="s">
        <v>217</v>
      </c>
      <c r="G6" s="8" t="s">
        <v>219</v>
      </c>
      <c r="H6" s="62"/>
      <c r="I6" s="8" t="s">
        <v>217</v>
      </c>
      <c r="J6" s="8" t="s">
        <v>2</v>
      </c>
      <c r="K6" s="62"/>
      <c r="L6" s="8" t="s">
        <v>217</v>
      </c>
      <c r="M6" s="8" t="s">
        <v>2</v>
      </c>
      <c r="N6" s="57"/>
      <c r="O6" s="8" t="s">
        <v>217</v>
      </c>
      <c r="P6" s="8" t="s">
        <v>2</v>
      </c>
      <c r="Q6" s="8" t="s">
        <v>239</v>
      </c>
    </row>
    <row r="7" spans="1:17" s="14" customFormat="1" ht="20.100000000000001" customHeight="1" x14ac:dyDescent="0.3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s="12" customFormat="1" ht="20.100000000000001" customHeight="1" x14ac:dyDescent="0.3">
      <c r="A8" s="29">
        <v>1</v>
      </c>
      <c r="B8" s="30" t="s">
        <v>8</v>
      </c>
      <c r="C8" s="31">
        <v>765.6</v>
      </c>
      <c r="D8" s="31">
        <v>190.69</v>
      </c>
      <c r="E8" s="31">
        <f>+C8+D8</f>
        <v>956.29</v>
      </c>
      <c r="F8" s="31">
        <v>2.88</v>
      </c>
      <c r="G8" s="31">
        <v>18.309999999999999</v>
      </c>
      <c r="H8" s="31">
        <f>+F8+G8</f>
        <v>21.189999999999998</v>
      </c>
      <c r="I8" s="31">
        <v>20</v>
      </c>
      <c r="J8" s="31">
        <v>0</v>
      </c>
      <c r="K8" s="31">
        <f>+I8+J8</f>
        <v>20</v>
      </c>
      <c r="L8" s="31">
        <v>155</v>
      </c>
      <c r="M8" s="31">
        <v>20.5</v>
      </c>
      <c r="N8" s="31">
        <f>+L8+M8</f>
        <v>175.5</v>
      </c>
      <c r="O8" s="31">
        <f>+C8+F8+I8+L8</f>
        <v>943.48</v>
      </c>
      <c r="P8" s="31">
        <f>+D8+G8+J8+M8</f>
        <v>229.5</v>
      </c>
      <c r="Q8" s="31">
        <f>+O8+P8</f>
        <v>1172.98</v>
      </c>
    </row>
    <row r="9" spans="1:17" ht="20.100000000000001" customHeight="1" x14ac:dyDescent="0.3">
      <c r="A9" s="29">
        <v>2</v>
      </c>
      <c r="B9" s="30" t="s">
        <v>9</v>
      </c>
      <c r="C9" s="31">
        <v>173.14</v>
      </c>
      <c r="D9" s="31">
        <v>0</v>
      </c>
      <c r="E9" s="31">
        <f t="shared" ref="E9:E72" si="0">+C9+D9</f>
        <v>173.14</v>
      </c>
      <c r="F9" s="31">
        <v>51.78</v>
      </c>
      <c r="G9" s="31">
        <v>0</v>
      </c>
      <c r="H9" s="31">
        <f t="shared" ref="H9:H72" si="1">+F9+G9</f>
        <v>51.78</v>
      </c>
      <c r="I9" s="31">
        <v>19.25</v>
      </c>
      <c r="J9" s="31">
        <v>0</v>
      </c>
      <c r="K9" s="31">
        <f t="shared" ref="K9:K72" si="2">+I9+J9</f>
        <v>19.25</v>
      </c>
      <c r="L9" s="31">
        <v>20</v>
      </c>
      <c r="M9" s="31">
        <v>0</v>
      </c>
      <c r="N9" s="31">
        <f t="shared" ref="N9:N72" si="3">+L9+M9</f>
        <v>20</v>
      </c>
      <c r="O9" s="31">
        <f t="shared" ref="O9:O72" si="4">+C9+F9+I9+L9</f>
        <v>264.16999999999996</v>
      </c>
      <c r="P9" s="31">
        <f t="shared" ref="P9:P72" si="5">+D9+G9+J9+M9</f>
        <v>0</v>
      </c>
      <c r="Q9" s="31">
        <f t="shared" ref="Q9:Q72" si="6">+O9+P9</f>
        <v>264.16999999999996</v>
      </c>
    </row>
    <row r="10" spans="1:17" s="16" customFormat="1" ht="20.100000000000001" customHeight="1" x14ac:dyDescent="0.3">
      <c r="A10" s="32"/>
      <c r="B10" s="33" t="s">
        <v>8</v>
      </c>
      <c r="C10" s="34">
        <f t="shared" ref="C10:Q10" si="7">+C8+C9</f>
        <v>938.74</v>
      </c>
      <c r="D10" s="34">
        <f t="shared" si="7"/>
        <v>190.69</v>
      </c>
      <c r="E10" s="34">
        <f t="shared" si="7"/>
        <v>1129.4299999999998</v>
      </c>
      <c r="F10" s="34">
        <f t="shared" si="7"/>
        <v>54.660000000000004</v>
      </c>
      <c r="G10" s="34">
        <f t="shared" si="7"/>
        <v>18.309999999999999</v>
      </c>
      <c r="H10" s="34">
        <f t="shared" si="7"/>
        <v>72.97</v>
      </c>
      <c r="I10" s="34">
        <f t="shared" si="7"/>
        <v>39.25</v>
      </c>
      <c r="J10" s="34">
        <f t="shared" si="7"/>
        <v>0</v>
      </c>
      <c r="K10" s="34">
        <f t="shared" si="7"/>
        <v>39.25</v>
      </c>
      <c r="L10" s="34">
        <f t="shared" si="7"/>
        <v>175</v>
      </c>
      <c r="M10" s="34">
        <f t="shared" si="7"/>
        <v>20.5</v>
      </c>
      <c r="N10" s="34">
        <f t="shared" si="7"/>
        <v>195.5</v>
      </c>
      <c r="O10" s="34">
        <f t="shared" si="7"/>
        <v>1207.6500000000001</v>
      </c>
      <c r="P10" s="34">
        <f t="shared" si="7"/>
        <v>229.5</v>
      </c>
      <c r="Q10" s="34">
        <f t="shared" si="7"/>
        <v>1437.15</v>
      </c>
    </row>
    <row r="11" spans="1:17" ht="20.100000000000001" customHeight="1" x14ac:dyDescent="0.3">
      <c r="A11" s="29">
        <v>3</v>
      </c>
      <c r="B11" s="30" t="s">
        <v>10</v>
      </c>
      <c r="C11" s="31">
        <v>747.62</v>
      </c>
      <c r="D11" s="31">
        <v>72.08</v>
      </c>
      <c r="E11" s="31">
        <f t="shared" si="0"/>
        <v>819.7</v>
      </c>
      <c r="F11" s="35">
        <v>7</v>
      </c>
      <c r="G11" s="35">
        <v>12.2</v>
      </c>
      <c r="H11" s="31">
        <f t="shared" si="1"/>
        <v>19.2</v>
      </c>
      <c r="I11" s="31">
        <v>30</v>
      </c>
      <c r="J11" s="31">
        <v>0</v>
      </c>
      <c r="K11" s="31">
        <f t="shared" si="2"/>
        <v>30</v>
      </c>
      <c r="L11" s="31">
        <v>50</v>
      </c>
      <c r="M11" s="31">
        <v>8</v>
      </c>
      <c r="N11" s="31">
        <f t="shared" si="3"/>
        <v>58</v>
      </c>
      <c r="O11" s="31">
        <f t="shared" si="4"/>
        <v>834.62</v>
      </c>
      <c r="P11" s="31">
        <f t="shared" si="5"/>
        <v>92.28</v>
      </c>
      <c r="Q11" s="31">
        <f t="shared" si="6"/>
        <v>926.9</v>
      </c>
    </row>
    <row r="12" spans="1:17" ht="20.100000000000001" customHeight="1" x14ac:dyDescent="0.3">
      <c r="A12" s="29">
        <v>4</v>
      </c>
      <c r="B12" s="30" t="s">
        <v>11</v>
      </c>
      <c r="C12" s="31">
        <v>107</v>
      </c>
      <c r="D12" s="31">
        <v>0</v>
      </c>
      <c r="E12" s="31">
        <f t="shared" si="0"/>
        <v>107</v>
      </c>
      <c r="F12" s="35">
        <v>8</v>
      </c>
      <c r="G12" s="35">
        <v>0</v>
      </c>
      <c r="H12" s="31">
        <f t="shared" si="1"/>
        <v>8</v>
      </c>
      <c r="I12" s="31">
        <v>6</v>
      </c>
      <c r="J12" s="31">
        <v>0</v>
      </c>
      <c r="K12" s="31">
        <f t="shared" si="2"/>
        <v>6</v>
      </c>
      <c r="L12" s="31">
        <v>5.25</v>
      </c>
      <c r="M12" s="31">
        <v>0</v>
      </c>
      <c r="N12" s="31">
        <f t="shared" si="3"/>
        <v>5.25</v>
      </c>
      <c r="O12" s="31">
        <f t="shared" si="4"/>
        <v>126.25</v>
      </c>
      <c r="P12" s="31">
        <f t="shared" si="5"/>
        <v>0</v>
      </c>
      <c r="Q12" s="31">
        <f t="shared" si="6"/>
        <v>126.25</v>
      </c>
    </row>
    <row r="13" spans="1:17" s="16" customFormat="1" ht="20.100000000000001" customHeight="1" x14ac:dyDescent="0.3">
      <c r="A13" s="32"/>
      <c r="B13" s="33" t="s">
        <v>10</v>
      </c>
      <c r="C13" s="36">
        <f t="shared" ref="C13:Q13" si="8">+C11+C12</f>
        <v>854.62</v>
      </c>
      <c r="D13" s="36">
        <f t="shared" si="8"/>
        <v>72.08</v>
      </c>
      <c r="E13" s="36">
        <f t="shared" si="8"/>
        <v>926.7</v>
      </c>
      <c r="F13" s="36">
        <f t="shared" si="8"/>
        <v>15</v>
      </c>
      <c r="G13" s="36">
        <f t="shared" si="8"/>
        <v>12.2</v>
      </c>
      <c r="H13" s="36">
        <f t="shared" si="8"/>
        <v>27.2</v>
      </c>
      <c r="I13" s="36">
        <f t="shared" si="8"/>
        <v>36</v>
      </c>
      <c r="J13" s="36">
        <f t="shared" si="8"/>
        <v>0</v>
      </c>
      <c r="K13" s="36">
        <f t="shared" si="8"/>
        <v>36</v>
      </c>
      <c r="L13" s="36">
        <f t="shared" si="8"/>
        <v>55.25</v>
      </c>
      <c r="M13" s="36">
        <f t="shared" si="8"/>
        <v>8</v>
      </c>
      <c r="N13" s="36">
        <f t="shared" si="8"/>
        <v>63.25</v>
      </c>
      <c r="O13" s="36">
        <f t="shared" si="8"/>
        <v>960.87</v>
      </c>
      <c r="P13" s="36">
        <f t="shared" si="8"/>
        <v>92.28</v>
      </c>
      <c r="Q13" s="36">
        <f t="shared" si="8"/>
        <v>1053.1500000000001</v>
      </c>
    </row>
    <row r="14" spans="1:17" ht="20.100000000000001" customHeight="1" x14ac:dyDescent="0.3">
      <c r="A14" s="29">
        <v>5</v>
      </c>
      <c r="B14" s="30" t="s">
        <v>12</v>
      </c>
      <c r="C14" s="31">
        <v>1120</v>
      </c>
      <c r="D14" s="31">
        <v>215.7</v>
      </c>
      <c r="E14" s="31">
        <f t="shared" si="0"/>
        <v>1335.7</v>
      </c>
      <c r="F14" s="31">
        <v>60</v>
      </c>
      <c r="G14" s="31">
        <v>24.4</v>
      </c>
      <c r="H14" s="31">
        <f t="shared" si="1"/>
        <v>84.4</v>
      </c>
      <c r="I14" s="31">
        <v>52.5</v>
      </c>
      <c r="J14" s="31">
        <v>3.46</v>
      </c>
      <c r="K14" s="31">
        <f t="shared" si="2"/>
        <v>55.96</v>
      </c>
      <c r="L14" s="31">
        <v>100</v>
      </c>
      <c r="M14" s="31">
        <v>30</v>
      </c>
      <c r="N14" s="31">
        <f t="shared" si="3"/>
        <v>130</v>
      </c>
      <c r="O14" s="31">
        <f t="shared" si="4"/>
        <v>1332.5</v>
      </c>
      <c r="P14" s="31">
        <f t="shared" si="5"/>
        <v>273.56</v>
      </c>
      <c r="Q14" s="31">
        <f t="shared" si="6"/>
        <v>1606.06</v>
      </c>
    </row>
    <row r="15" spans="1:17" ht="20.100000000000001" customHeight="1" x14ac:dyDescent="0.3">
      <c r="A15" s="29">
        <v>6</v>
      </c>
      <c r="B15" s="30" t="s">
        <v>13</v>
      </c>
      <c r="C15" s="31">
        <v>1080</v>
      </c>
      <c r="D15" s="31">
        <v>190.93</v>
      </c>
      <c r="E15" s="31">
        <f t="shared" si="0"/>
        <v>1270.93</v>
      </c>
      <c r="F15" s="31">
        <v>0</v>
      </c>
      <c r="G15" s="31">
        <v>0</v>
      </c>
      <c r="H15" s="31">
        <f t="shared" si="1"/>
        <v>0</v>
      </c>
      <c r="I15" s="31">
        <v>0</v>
      </c>
      <c r="J15" s="31">
        <v>0</v>
      </c>
      <c r="K15" s="31">
        <f t="shared" si="2"/>
        <v>0</v>
      </c>
      <c r="L15" s="31">
        <v>0</v>
      </c>
      <c r="M15" s="31">
        <v>0</v>
      </c>
      <c r="N15" s="31">
        <f t="shared" si="3"/>
        <v>0</v>
      </c>
      <c r="O15" s="31">
        <f t="shared" si="4"/>
        <v>1080</v>
      </c>
      <c r="P15" s="31">
        <f t="shared" si="5"/>
        <v>190.93</v>
      </c>
      <c r="Q15" s="31">
        <f t="shared" si="6"/>
        <v>1270.93</v>
      </c>
    </row>
    <row r="16" spans="1:17" s="16" customFormat="1" ht="20.100000000000001" customHeight="1" x14ac:dyDescent="0.3">
      <c r="A16" s="32"/>
      <c r="B16" s="33" t="s">
        <v>12</v>
      </c>
      <c r="C16" s="37">
        <f t="shared" ref="C16:Q16" si="9">+C14+C15</f>
        <v>2200</v>
      </c>
      <c r="D16" s="37">
        <f t="shared" si="9"/>
        <v>406.63</v>
      </c>
      <c r="E16" s="37">
        <f t="shared" si="9"/>
        <v>2606.63</v>
      </c>
      <c r="F16" s="37">
        <f t="shared" si="9"/>
        <v>60</v>
      </c>
      <c r="G16" s="37">
        <f t="shared" si="9"/>
        <v>24.4</v>
      </c>
      <c r="H16" s="37">
        <f t="shared" si="9"/>
        <v>84.4</v>
      </c>
      <c r="I16" s="37">
        <f t="shared" si="9"/>
        <v>52.5</v>
      </c>
      <c r="J16" s="37">
        <f t="shared" si="9"/>
        <v>3.46</v>
      </c>
      <c r="K16" s="37">
        <f t="shared" si="9"/>
        <v>55.96</v>
      </c>
      <c r="L16" s="37">
        <f t="shared" si="9"/>
        <v>100</v>
      </c>
      <c r="M16" s="37">
        <f t="shared" si="9"/>
        <v>30</v>
      </c>
      <c r="N16" s="37">
        <f t="shared" si="9"/>
        <v>130</v>
      </c>
      <c r="O16" s="37">
        <f t="shared" si="9"/>
        <v>2412.5</v>
      </c>
      <c r="P16" s="37">
        <f t="shared" si="9"/>
        <v>464.49</v>
      </c>
      <c r="Q16" s="37">
        <f t="shared" si="9"/>
        <v>2876.99</v>
      </c>
    </row>
    <row r="17" spans="1:17" ht="20.100000000000001" customHeight="1" x14ac:dyDescent="0.3">
      <c r="A17" s="29">
        <v>7</v>
      </c>
      <c r="B17" s="30" t="s">
        <v>14</v>
      </c>
      <c r="C17" s="31">
        <v>432</v>
      </c>
      <c r="D17" s="31">
        <v>25.01</v>
      </c>
      <c r="E17" s="31">
        <f t="shared" si="0"/>
        <v>457.01</v>
      </c>
      <c r="F17" s="31">
        <v>0</v>
      </c>
      <c r="G17" s="31">
        <v>12.2</v>
      </c>
      <c r="H17" s="31">
        <f t="shared" si="1"/>
        <v>12.2</v>
      </c>
      <c r="I17" s="31">
        <v>18</v>
      </c>
      <c r="J17" s="31">
        <v>0</v>
      </c>
      <c r="K17" s="31">
        <f t="shared" si="2"/>
        <v>18</v>
      </c>
      <c r="L17" s="31">
        <v>74.069999999999993</v>
      </c>
      <c r="M17" s="31">
        <v>10</v>
      </c>
      <c r="N17" s="31">
        <f t="shared" si="3"/>
        <v>84.07</v>
      </c>
      <c r="O17" s="31">
        <f t="shared" si="4"/>
        <v>524.06999999999994</v>
      </c>
      <c r="P17" s="31">
        <f t="shared" si="5"/>
        <v>47.21</v>
      </c>
      <c r="Q17" s="31">
        <f t="shared" si="6"/>
        <v>571.28</v>
      </c>
    </row>
    <row r="18" spans="1:17" ht="20.100000000000001" customHeight="1" x14ac:dyDescent="0.3">
      <c r="A18" s="29">
        <v>8</v>
      </c>
      <c r="B18" s="30" t="s">
        <v>15</v>
      </c>
      <c r="C18" s="31">
        <v>101.3</v>
      </c>
      <c r="D18" s="31">
        <v>1.04</v>
      </c>
      <c r="E18" s="31">
        <f t="shared" si="0"/>
        <v>102.34</v>
      </c>
      <c r="F18" s="31">
        <v>0</v>
      </c>
      <c r="G18" s="31">
        <v>0</v>
      </c>
      <c r="H18" s="31">
        <f t="shared" si="1"/>
        <v>0</v>
      </c>
      <c r="I18" s="31">
        <v>0</v>
      </c>
      <c r="J18" s="31">
        <v>0</v>
      </c>
      <c r="K18" s="31">
        <f t="shared" si="2"/>
        <v>0</v>
      </c>
      <c r="L18" s="31">
        <v>0</v>
      </c>
      <c r="M18" s="31">
        <v>0</v>
      </c>
      <c r="N18" s="31">
        <f t="shared" si="3"/>
        <v>0</v>
      </c>
      <c r="O18" s="31">
        <f t="shared" si="4"/>
        <v>101.3</v>
      </c>
      <c r="P18" s="31">
        <f t="shared" si="5"/>
        <v>1.04</v>
      </c>
      <c r="Q18" s="31">
        <f t="shared" si="6"/>
        <v>102.34</v>
      </c>
    </row>
    <row r="19" spans="1:17" s="16" customFormat="1" ht="20.100000000000001" customHeight="1" x14ac:dyDescent="0.3">
      <c r="A19" s="32"/>
      <c r="B19" s="33" t="s">
        <v>14</v>
      </c>
      <c r="C19" s="37">
        <f t="shared" ref="C19:Q19" si="10">+C17+C18</f>
        <v>533.29999999999995</v>
      </c>
      <c r="D19" s="37">
        <f t="shared" si="10"/>
        <v>26.05</v>
      </c>
      <c r="E19" s="37">
        <f t="shared" si="10"/>
        <v>559.35</v>
      </c>
      <c r="F19" s="37">
        <f t="shared" si="10"/>
        <v>0</v>
      </c>
      <c r="G19" s="37">
        <f t="shared" si="10"/>
        <v>12.2</v>
      </c>
      <c r="H19" s="37">
        <f t="shared" si="10"/>
        <v>12.2</v>
      </c>
      <c r="I19" s="37">
        <f t="shared" si="10"/>
        <v>18</v>
      </c>
      <c r="J19" s="37">
        <f t="shared" si="10"/>
        <v>0</v>
      </c>
      <c r="K19" s="37">
        <f t="shared" si="10"/>
        <v>18</v>
      </c>
      <c r="L19" s="37">
        <f t="shared" si="10"/>
        <v>74.069999999999993</v>
      </c>
      <c r="M19" s="37">
        <f t="shared" si="10"/>
        <v>10</v>
      </c>
      <c r="N19" s="37">
        <f t="shared" si="10"/>
        <v>84.07</v>
      </c>
      <c r="O19" s="37">
        <f t="shared" si="10"/>
        <v>625.36999999999989</v>
      </c>
      <c r="P19" s="37">
        <f t="shared" si="10"/>
        <v>48.25</v>
      </c>
      <c r="Q19" s="37">
        <f t="shared" si="10"/>
        <v>673.62</v>
      </c>
    </row>
    <row r="20" spans="1:17" ht="20.100000000000001" customHeight="1" x14ac:dyDescent="0.3">
      <c r="A20" s="29">
        <v>9</v>
      </c>
      <c r="B20" s="30" t="s">
        <v>16</v>
      </c>
      <c r="C20" s="31">
        <f>9580-0.31</f>
        <v>9579.69</v>
      </c>
      <c r="D20" s="31">
        <f>3344-0.01</f>
        <v>3343.99</v>
      </c>
      <c r="E20" s="31">
        <f t="shared" si="0"/>
        <v>12923.68</v>
      </c>
      <c r="F20" s="31">
        <v>267</v>
      </c>
      <c r="G20" s="31">
        <v>61.01</v>
      </c>
      <c r="H20" s="31">
        <f t="shared" si="1"/>
        <v>328.01</v>
      </c>
      <c r="I20" s="31">
        <v>170</v>
      </c>
      <c r="J20" s="31">
        <v>25</v>
      </c>
      <c r="K20" s="31">
        <f t="shared" si="2"/>
        <v>195</v>
      </c>
      <c r="L20" s="31">
        <v>1600</v>
      </c>
      <c r="M20" s="31">
        <v>50</v>
      </c>
      <c r="N20" s="31">
        <f t="shared" si="3"/>
        <v>1650</v>
      </c>
      <c r="O20" s="31">
        <f t="shared" si="4"/>
        <v>11616.69</v>
      </c>
      <c r="P20" s="31">
        <f t="shared" si="5"/>
        <v>3480</v>
      </c>
      <c r="Q20" s="31">
        <f t="shared" si="6"/>
        <v>15096.69</v>
      </c>
    </row>
    <row r="21" spans="1:17" ht="20.100000000000001" customHeight="1" x14ac:dyDescent="0.3">
      <c r="A21" s="29">
        <v>10</v>
      </c>
      <c r="B21" s="30" t="s">
        <v>17</v>
      </c>
      <c r="C21" s="38">
        <v>96</v>
      </c>
      <c r="D21" s="38">
        <v>67.099999999999994</v>
      </c>
      <c r="E21" s="39">
        <f t="shared" si="0"/>
        <v>163.1</v>
      </c>
      <c r="F21" s="38">
        <v>1.75</v>
      </c>
      <c r="G21" s="38">
        <v>0</v>
      </c>
      <c r="H21" s="31">
        <f t="shared" si="1"/>
        <v>1.75</v>
      </c>
      <c r="I21" s="35">
        <v>0</v>
      </c>
      <c r="J21" s="35">
        <v>0</v>
      </c>
      <c r="K21" s="31">
        <f t="shared" si="2"/>
        <v>0</v>
      </c>
      <c r="L21" s="35">
        <v>7</v>
      </c>
      <c r="M21" s="35">
        <v>0</v>
      </c>
      <c r="N21" s="31">
        <f t="shared" si="3"/>
        <v>7</v>
      </c>
      <c r="O21" s="31">
        <f t="shared" si="4"/>
        <v>104.75</v>
      </c>
      <c r="P21" s="31">
        <f t="shared" si="5"/>
        <v>67.099999999999994</v>
      </c>
      <c r="Q21" s="31">
        <f t="shared" si="6"/>
        <v>171.85</v>
      </c>
    </row>
    <row r="22" spans="1:17" ht="20.100000000000001" customHeight="1" x14ac:dyDescent="0.3">
      <c r="A22" s="29">
        <v>11</v>
      </c>
      <c r="B22" s="40" t="s">
        <v>18</v>
      </c>
      <c r="C22" s="38">
        <v>154.05000000000001</v>
      </c>
      <c r="D22" s="38">
        <v>0</v>
      </c>
      <c r="E22" s="39">
        <f t="shared" si="0"/>
        <v>154.05000000000001</v>
      </c>
      <c r="F22" s="38">
        <v>18</v>
      </c>
      <c r="G22" s="38">
        <v>7.63</v>
      </c>
      <c r="H22" s="31">
        <f t="shared" si="1"/>
        <v>25.63</v>
      </c>
      <c r="I22" s="35">
        <v>16</v>
      </c>
      <c r="J22" s="35">
        <v>0</v>
      </c>
      <c r="K22" s="31">
        <f t="shared" si="2"/>
        <v>16</v>
      </c>
      <c r="L22" s="35">
        <v>0</v>
      </c>
      <c r="M22" s="35">
        <v>0</v>
      </c>
      <c r="N22" s="31">
        <f t="shared" si="3"/>
        <v>0</v>
      </c>
      <c r="O22" s="31">
        <f t="shared" si="4"/>
        <v>188.05</v>
      </c>
      <c r="P22" s="31">
        <f t="shared" si="5"/>
        <v>7.63</v>
      </c>
      <c r="Q22" s="31">
        <f t="shared" si="6"/>
        <v>195.68</v>
      </c>
    </row>
    <row r="23" spans="1:17" ht="20.100000000000001" customHeight="1" x14ac:dyDescent="0.3">
      <c r="A23" s="29">
        <v>12</v>
      </c>
      <c r="B23" s="30" t="s">
        <v>19</v>
      </c>
      <c r="C23" s="39">
        <v>500</v>
      </c>
      <c r="D23" s="39">
        <v>62.1</v>
      </c>
      <c r="E23" s="39">
        <f t="shared" si="0"/>
        <v>562.1</v>
      </c>
      <c r="F23" s="39">
        <v>0</v>
      </c>
      <c r="G23" s="39">
        <v>0</v>
      </c>
      <c r="H23" s="31">
        <f t="shared" si="1"/>
        <v>0</v>
      </c>
      <c r="I23" s="31">
        <v>0</v>
      </c>
      <c r="J23" s="31">
        <v>0</v>
      </c>
      <c r="K23" s="31">
        <f t="shared" si="2"/>
        <v>0</v>
      </c>
      <c r="L23" s="31">
        <v>0</v>
      </c>
      <c r="M23" s="31">
        <v>0</v>
      </c>
      <c r="N23" s="31">
        <f t="shared" si="3"/>
        <v>0</v>
      </c>
      <c r="O23" s="31">
        <f t="shared" si="4"/>
        <v>500</v>
      </c>
      <c r="P23" s="31">
        <f t="shared" si="5"/>
        <v>62.1</v>
      </c>
      <c r="Q23" s="31">
        <f t="shared" si="6"/>
        <v>562.1</v>
      </c>
    </row>
    <row r="24" spans="1:17" ht="20.100000000000001" customHeight="1" x14ac:dyDescent="0.3">
      <c r="A24" s="29">
        <v>13</v>
      </c>
      <c r="B24" s="30" t="s">
        <v>20</v>
      </c>
      <c r="C24" s="39">
        <v>382</v>
      </c>
      <c r="D24" s="39">
        <v>57.22</v>
      </c>
      <c r="E24" s="39">
        <f t="shared" si="0"/>
        <v>439.22</v>
      </c>
      <c r="F24" s="39">
        <v>0</v>
      </c>
      <c r="G24" s="39">
        <v>0</v>
      </c>
      <c r="H24" s="31">
        <f t="shared" si="1"/>
        <v>0</v>
      </c>
      <c r="I24" s="31">
        <v>0</v>
      </c>
      <c r="J24" s="31">
        <v>0</v>
      </c>
      <c r="K24" s="31">
        <f t="shared" si="2"/>
        <v>0</v>
      </c>
      <c r="L24" s="31">
        <v>0</v>
      </c>
      <c r="M24" s="31">
        <v>0</v>
      </c>
      <c r="N24" s="31">
        <f t="shared" si="3"/>
        <v>0</v>
      </c>
      <c r="O24" s="31">
        <f t="shared" si="4"/>
        <v>382</v>
      </c>
      <c r="P24" s="31">
        <f t="shared" si="5"/>
        <v>57.22</v>
      </c>
      <c r="Q24" s="31">
        <f t="shared" si="6"/>
        <v>439.22</v>
      </c>
    </row>
    <row r="25" spans="1:17" ht="20.100000000000001" customHeight="1" x14ac:dyDescent="0.3">
      <c r="A25" s="29">
        <v>14</v>
      </c>
      <c r="B25" s="30" t="s">
        <v>216</v>
      </c>
      <c r="C25" s="38">
        <v>155.5</v>
      </c>
      <c r="D25" s="38">
        <v>18.3</v>
      </c>
      <c r="E25" s="39">
        <f t="shared" si="0"/>
        <v>173.8</v>
      </c>
      <c r="F25" s="38">
        <v>8</v>
      </c>
      <c r="G25" s="38">
        <v>7.63</v>
      </c>
      <c r="H25" s="31">
        <f t="shared" si="1"/>
        <v>15.629999999999999</v>
      </c>
      <c r="I25" s="35">
        <v>34</v>
      </c>
      <c r="J25" s="35">
        <v>0</v>
      </c>
      <c r="K25" s="31">
        <f t="shared" si="2"/>
        <v>34</v>
      </c>
      <c r="L25" s="35">
        <v>0</v>
      </c>
      <c r="M25" s="35">
        <v>0</v>
      </c>
      <c r="N25" s="31">
        <f t="shared" si="3"/>
        <v>0</v>
      </c>
      <c r="O25" s="31">
        <f t="shared" si="4"/>
        <v>197.5</v>
      </c>
      <c r="P25" s="31">
        <f t="shared" si="5"/>
        <v>25.93</v>
      </c>
      <c r="Q25" s="31">
        <f t="shared" si="6"/>
        <v>223.43</v>
      </c>
    </row>
    <row r="26" spans="1:17" ht="20.100000000000001" customHeight="1" x14ac:dyDescent="0.3">
      <c r="A26" s="29">
        <v>15</v>
      </c>
      <c r="B26" s="41" t="s">
        <v>21</v>
      </c>
      <c r="C26" s="39">
        <v>0</v>
      </c>
      <c r="D26" s="39">
        <v>0</v>
      </c>
      <c r="E26" s="39">
        <f t="shared" si="0"/>
        <v>0</v>
      </c>
      <c r="F26" s="39">
        <v>65</v>
      </c>
      <c r="G26" s="39">
        <v>3876.73</v>
      </c>
      <c r="H26" s="31">
        <f t="shared" si="1"/>
        <v>3941.73</v>
      </c>
      <c r="I26" s="31">
        <v>0</v>
      </c>
      <c r="J26" s="31">
        <v>0</v>
      </c>
      <c r="K26" s="31">
        <f t="shared" si="2"/>
        <v>0</v>
      </c>
      <c r="L26" s="31">
        <v>0</v>
      </c>
      <c r="M26" s="31">
        <v>37.5</v>
      </c>
      <c r="N26" s="31">
        <f t="shared" si="3"/>
        <v>37.5</v>
      </c>
      <c r="O26" s="31">
        <f t="shared" si="4"/>
        <v>65</v>
      </c>
      <c r="P26" s="31">
        <f t="shared" si="5"/>
        <v>3914.23</v>
      </c>
      <c r="Q26" s="31">
        <f t="shared" si="6"/>
        <v>3979.23</v>
      </c>
    </row>
    <row r="27" spans="1:17" s="16" customFormat="1" ht="20.100000000000001" customHeight="1" x14ac:dyDescent="0.3">
      <c r="A27" s="32"/>
      <c r="B27" s="33" t="s">
        <v>16</v>
      </c>
      <c r="C27" s="37">
        <f t="shared" ref="C27:Q27" si="11">SUM(C20:C26)</f>
        <v>10867.24</v>
      </c>
      <c r="D27" s="37">
        <f t="shared" si="11"/>
        <v>3548.7099999999996</v>
      </c>
      <c r="E27" s="37">
        <f t="shared" si="11"/>
        <v>14415.949999999999</v>
      </c>
      <c r="F27" s="37">
        <f t="shared" si="11"/>
        <v>359.75</v>
      </c>
      <c r="G27" s="37">
        <f t="shared" si="11"/>
        <v>3953</v>
      </c>
      <c r="H27" s="37">
        <f t="shared" si="11"/>
        <v>4312.75</v>
      </c>
      <c r="I27" s="37">
        <f t="shared" si="11"/>
        <v>220</v>
      </c>
      <c r="J27" s="37">
        <f t="shared" si="11"/>
        <v>25</v>
      </c>
      <c r="K27" s="37">
        <f t="shared" si="11"/>
        <v>245</v>
      </c>
      <c r="L27" s="37">
        <f t="shared" si="11"/>
        <v>1607</v>
      </c>
      <c r="M27" s="37">
        <f t="shared" si="11"/>
        <v>87.5</v>
      </c>
      <c r="N27" s="37">
        <f t="shared" si="11"/>
        <v>1694.5</v>
      </c>
      <c r="O27" s="37">
        <f t="shared" si="11"/>
        <v>13053.99</v>
      </c>
      <c r="P27" s="37">
        <f t="shared" si="11"/>
        <v>7614.2099999999991</v>
      </c>
      <c r="Q27" s="37">
        <f t="shared" si="11"/>
        <v>20668.2</v>
      </c>
    </row>
    <row r="28" spans="1:17" s="16" customFormat="1" ht="33.75" customHeight="1" x14ac:dyDescent="0.3">
      <c r="A28" s="32">
        <v>16</v>
      </c>
      <c r="B28" s="30" t="s">
        <v>22</v>
      </c>
      <c r="C28" s="39">
        <f>160.42+0.31</f>
        <v>160.72999999999999</v>
      </c>
      <c r="D28" s="31">
        <v>1134.78</v>
      </c>
      <c r="E28" s="31">
        <f t="shared" si="0"/>
        <v>1295.51</v>
      </c>
      <c r="F28" s="31">
        <v>8</v>
      </c>
      <c r="G28" s="31">
        <v>9.15</v>
      </c>
      <c r="H28" s="31">
        <f t="shared" si="1"/>
        <v>17.149999999999999</v>
      </c>
      <c r="I28" s="31">
        <v>40</v>
      </c>
      <c r="J28" s="31">
        <v>0</v>
      </c>
      <c r="K28" s="31">
        <f t="shared" si="2"/>
        <v>40</v>
      </c>
      <c r="L28" s="31">
        <v>100</v>
      </c>
      <c r="M28" s="31">
        <v>678.2</v>
      </c>
      <c r="N28" s="31">
        <f t="shared" si="3"/>
        <v>778.2</v>
      </c>
      <c r="O28" s="31">
        <f t="shared" si="4"/>
        <v>308.73</v>
      </c>
      <c r="P28" s="31">
        <f t="shared" si="5"/>
        <v>1822.13</v>
      </c>
      <c r="Q28" s="31">
        <f t="shared" si="6"/>
        <v>2130.86</v>
      </c>
    </row>
    <row r="29" spans="1:17" ht="20.100000000000001" customHeight="1" x14ac:dyDescent="0.3">
      <c r="A29" s="29">
        <v>17</v>
      </c>
      <c r="B29" s="30" t="s">
        <v>23</v>
      </c>
      <c r="C29" s="31">
        <v>825</v>
      </c>
      <c r="D29" s="31">
        <v>88.7</v>
      </c>
      <c r="E29" s="31">
        <f t="shared" si="0"/>
        <v>913.7</v>
      </c>
      <c r="F29" s="31">
        <v>8</v>
      </c>
      <c r="G29" s="31">
        <v>12.2</v>
      </c>
      <c r="H29" s="31">
        <f t="shared" si="1"/>
        <v>20.2</v>
      </c>
      <c r="I29" s="31">
        <v>40</v>
      </c>
      <c r="J29" s="31">
        <v>0</v>
      </c>
      <c r="K29" s="31">
        <f t="shared" si="2"/>
        <v>40</v>
      </c>
      <c r="L29" s="31">
        <v>50</v>
      </c>
      <c r="M29" s="31">
        <v>5</v>
      </c>
      <c r="N29" s="31">
        <f t="shared" si="3"/>
        <v>55</v>
      </c>
      <c r="O29" s="31">
        <f t="shared" si="4"/>
        <v>923</v>
      </c>
      <c r="P29" s="31">
        <f t="shared" si="5"/>
        <v>105.9</v>
      </c>
      <c r="Q29" s="31">
        <f t="shared" si="6"/>
        <v>1028.9000000000001</v>
      </c>
    </row>
    <row r="30" spans="1:17" ht="20.100000000000001" customHeight="1" x14ac:dyDescent="0.3">
      <c r="A30" s="29">
        <v>18</v>
      </c>
      <c r="B30" s="30" t="s">
        <v>24</v>
      </c>
      <c r="C30" s="31">
        <v>190</v>
      </c>
      <c r="D30" s="31">
        <v>6.1</v>
      </c>
      <c r="E30" s="31">
        <f t="shared" si="0"/>
        <v>196.1</v>
      </c>
      <c r="F30" s="31">
        <v>17</v>
      </c>
      <c r="G30" s="31">
        <v>6.1</v>
      </c>
      <c r="H30" s="31">
        <f t="shared" si="1"/>
        <v>23.1</v>
      </c>
      <c r="I30" s="31">
        <v>40</v>
      </c>
      <c r="J30" s="31">
        <v>0</v>
      </c>
      <c r="K30" s="31">
        <f t="shared" si="2"/>
        <v>40</v>
      </c>
      <c r="L30" s="31">
        <v>13</v>
      </c>
      <c r="M30" s="31">
        <v>0</v>
      </c>
      <c r="N30" s="31">
        <f t="shared" si="3"/>
        <v>13</v>
      </c>
      <c r="O30" s="31">
        <f t="shared" si="4"/>
        <v>260</v>
      </c>
      <c r="P30" s="31">
        <f t="shared" si="5"/>
        <v>12.2</v>
      </c>
      <c r="Q30" s="31">
        <f t="shared" si="6"/>
        <v>272.2</v>
      </c>
    </row>
    <row r="31" spans="1:17" s="16" customFormat="1" ht="19.5" customHeight="1" x14ac:dyDescent="0.3">
      <c r="A31" s="32"/>
      <c r="B31" s="33" t="s">
        <v>23</v>
      </c>
      <c r="C31" s="34">
        <f t="shared" ref="C31:Q31" si="12">+C29+C30</f>
        <v>1015</v>
      </c>
      <c r="D31" s="34">
        <f t="shared" si="12"/>
        <v>94.8</v>
      </c>
      <c r="E31" s="34">
        <f t="shared" si="12"/>
        <v>1109.8</v>
      </c>
      <c r="F31" s="34">
        <f t="shared" si="12"/>
        <v>25</v>
      </c>
      <c r="G31" s="34">
        <f t="shared" si="12"/>
        <v>18.299999999999997</v>
      </c>
      <c r="H31" s="34">
        <f t="shared" si="12"/>
        <v>43.3</v>
      </c>
      <c r="I31" s="34">
        <f t="shared" si="12"/>
        <v>80</v>
      </c>
      <c r="J31" s="34">
        <f t="shared" si="12"/>
        <v>0</v>
      </c>
      <c r="K31" s="34">
        <f t="shared" si="12"/>
        <v>80</v>
      </c>
      <c r="L31" s="34">
        <f t="shared" si="12"/>
        <v>63</v>
      </c>
      <c r="M31" s="34">
        <f t="shared" si="12"/>
        <v>5</v>
      </c>
      <c r="N31" s="34">
        <f t="shared" si="12"/>
        <v>68</v>
      </c>
      <c r="O31" s="34">
        <f t="shared" si="12"/>
        <v>1183</v>
      </c>
      <c r="P31" s="34">
        <f t="shared" si="12"/>
        <v>118.10000000000001</v>
      </c>
      <c r="Q31" s="34">
        <f t="shared" si="12"/>
        <v>1301.1000000000001</v>
      </c>
    </row>
    <row r="32" spans="1:17" ht="20.100000000000001" customHeight="1" x14ac:dyDescent="0.3">
      <c r="A32" s="29">
        <v>19</v>
      </c>
      <c r="B32" s="30" t="s">
        <v>25</v>
      </c>
      <c r="C32" s="31">
        <v>741.9</v>
      </c>
      <c r="D32" s="31">
        <v>453</v>
      </c>
      <c r="E32" s="31">
        <f t="shared" si="0"/>
        <v>1194.9000000000001</v>
      </c>
      <c r="F32" s="31">
        <v>120</v>
      </c>
      <c r="G32" s="31">
        <v>12.2</v>
      </c>
      <c r="H32" s="31">
        <f t="shared" si="1"/>
        <v>132.19999999999999</v>
      </c>
      <c r="I32" s="31">
        <v>50</v>
      </c>
      <c r="J32" s="31">
        <v>0</v>
      </c>
      <c r="K32" s="31">
        <f t="shared" si="2"/>
        <v>50</v>
      </c>
      <c r="L32" s="31">
        <v>80</v>
      </c>
      <c r="M32" s="31">
        <v>10</v>
      </c>
      <c r="N32" s="31">
        <f t="shared" si="3"/>
        <v>90</v>
      </c>
      <c r="O32" s="31">
        <f t="shared" si="4"/>
        <v>991.9</v>
      </c>
      <c r="P32" s="31">
        <f t="shared" si="5"/>
        <v>475.2</v>
      </c>
      <c r="Q32" s="31">
        <f t="shared" si="6"/>
        <v>1467.1</v>
      </c>
    </row>
    <row r="33" spans="1:17" ht="20.100000000000001" customHeight="1" x14ac:dyDescent="0.3">
      <c r="A33" s="29">
        <v>20</v>
      </c>
      <c r="B33" s="5" t="s">
        <v>224</v>
      </c>
      <c r="C33" s="31">
        <v>331</v>
      </c>
      <c r="D33" s="31">
        <v>0</v>
      </c>
      <c r="E33" s="31">
        <f t="shared" si="0"/>
        <v>331</v>
      </c>
      <c r="F33" s="31">
        <v>0</v>
      </c>
      <c r="G33" s="31">
        <v>6.1</v>
      </c>
      <c r="H33" s="31">
        <f t="shared" si="1"/>
        <v>6.1</v>
      </c>
      <c r="I33" s="31">
        <v>17</v>
      </c>
      <c r="J33" s="31">
        <v>0</v>
      </c>
      <c r="K33" s="31">
        <f t="shared" si="2"/>
        <v>17</v>
      </c>
      <c r="L33" s="31">
        <v>0</v>
      </c>
      <c r="M33" s="31">
        <v>0</v>
      </c>
      <c r="N33" s="31">
        <f t="shared" si="3"/>
        <v>0</v>
      </c>
      <c r="O33" s="31">
        <f t="shared" si="4"/>
        <v>348</v>
      </c>
      <c r="P33" s="31">
        <f t="shared" si="5"/>
        <v>6.1</v>
      </c>
      <c r="Q33" s="31">
        <f t="shared" si="6"/>
        <v>354.1</v>
      </c>
    </row>
    <row r="34" spans="1:17" ht="20.100000000000001" customHeight="1" x14ac:dyDescent="0.3">
      <c r="A34" s="29">
        <v>21</v>
      </c>
      <c r="B34" s="5" t="s">
        <v>225</v>
      </c>
      <c r="C34" s="31">
        <v>401</v>
      </c>
      <c r="D34" s="31">
        <v>18.12</v>
      </c>
      <c r="E34" s="31">
        <f t="shared" si="0"/>
        <v>419.12</v>
      </c>
      <c r="F34" s="31">
        <v>0</v>
      </c>
      <c r="G34" s="31">
        <v>6.1</v>
      </c>
      <c r="H34" s="31">
        <f t="shared" si="1"/>
        <v>6.1</v>
      </c>
      <c r="I34" s="31">
        <v>25</v>
      </c>
      <c r="J34" s="31">
        <v>0</v>
      </c>
      <c r="K34" s="31">
        <f t="shared" si="2"/>
        <v>25</v>
      </c>
      <c r="L34" s="31">
        <v>0</v>
      </c>
      <c r="M34" s="31">
        <v>0</v>
      </c>
      <c r="N34" s="31">
        <f t="shared" si="3"/>
        <v>0</v>
      </c>
      <c r="O34" s="31">
        <f t="shared" si="4"/>
        <v>426</v>
      </c>
      <c r="P34" s="31">
        <f t="shared" si="5"/>
        <v>24.22</v>
      </c>
      <c r="Q34" s="31">
        <f t="shared" si="6"/>
        <v>450.22</v>
      </c>
    </row>
    <row r="35" spans="1:17" s="16" customFormat="1" ht="20.100000000000001" customHeight="1" x14ac:dyDescent="0.3">
      <c r="A35" s="32"/>
      <c r="B35" s="33" t="s">
        <v>25</v>
      </c>
      <c r="C35" s="34">
        <f t="shared" ref="C35:Q35" si="13">+C32+C33+C34</f>
        <v>1473.9</v>
      </c>
      <c r="D35" s="34">
        <f t="shared" si="13"/>
        <v>471.12</v>
      </c>
      <c r="E35" s="34">
        <f t="shared" si="13"/>
        <v>1945.02</v>
      </c>
      <c r="F35" s="34">
        <f t="shared" si="13"/>
        <v>120</v>
      </c>
      <c r="G35" s="34">
        <f t="shared" si="13"/>
        <v>24.4</v>
      </c>
      <c r="H35" s="34">
        <f t="shared" si="13"/>
        <v>144.39999999999998</v>
      </c>
      <c r="I35" s="34">
        <f t="shared" si="13"/>
        <v>92</v>
      </c>
      <c r="J35" s="34">
        <f t="shared" si="13"/>
        <v>0</v>
      </c>
      <c r="K35" s="34">
        <f t="shared" si="13"/>
        <v>92</v>
      </c>
      <c r="L35" s="34">
        <f t="shared" si="13"/>
        <v>80</v>
      </c>
      <c r="M35" s="34">
        <f t="shared" si="13"/>
        <v>10</v>
      </c>
      <c r="N35" s="34">
        <f t="shared" si="13"/>
        <v>90</v>
      </c>
      <c r="O35" s="34">
        <f t="shared" si="13"/>
        <v>1765.9</v>
      </c>
      <c r="P35" s="34">
        <f t="shared" si="13"/>
        <v>505.52</v>
      </c>
      <c r="Q35" s="34">
        <f t="shared" si="13"/>
        <v>2271.42</v>
      </c>
    </row>
    <row r="36" spans="1:17" ht="20.100000000000001" customHeight="1" x14ac:dyDescent="0.3">
      <c r="A36" s="29">
        <v>22</v>
      </c>
      <c r="B36" s="30" t="s">
        <v>26</v>
      </c>
      <c r="C36" s="31">
        <v>1380</v>
      </c>
      <c r="D36" s="31">
        <v>156.97</v>
      </c>
      <c r="E36" s="31">
        <f t="shared" si="0"/>
        <v>1536.97</v>
      </c>
      <c r="F36" s="31">
        <v>12</v>
      </c>
      <c r="G36" s="31">
        <v>12.2</v>
      </c>
      <c r="H36" s="31">
        <f t="shared" si="1"/>
        <v>24.2</v>
      </c>
      <c r="I36" s="31">
        <v>43</v>
      </c>
      <c r="J36" s="31">
        <v>0</v>
      </c>
      <c r="K36" s="31">
        <f t="shared" si="2"/>
        <v>43</v>
      </c>
      <c r="L36" s="31">
        <v>305.98</v>
      </c>
      <c r="M36" s="31">
        <v>0</v>
      </c>
      <c r="N36" s="31">
        <f t="shared" si="3"/>
        <v>305.98</v>
      </c>
      <c r="O36" s="31">
        <f t="shared" si="4"/>
        <v>1740.98</v>
      </c>
      <c r="P36" s="31">
        <f t="shared" si="5"/>
        <v>169.17</v>
      </c>
      <c r="Q36" s="31">
        <f t="shared" si="6"/>
        <v>1910.15</v>
      </c>
    </row>
    <row r="37" spans="1:17" ht="20.100000000000001" customHeight="1" x14ac:dyDescent="0.3">
      <c r="A37" s="29">
        <v>23</v>
      </c>
      <c r="B37" s="30" t="s">
        <v>213</v>
      </c>
      <c r="C37" s="31">
        <v>150.75</v>
      </c>
      <c r="D37" s="31">
        <v>0</v>
      </c>
      <c r="E37" s="31">
        <f t="shared" si="0"/>
        <v>150.75</v>
      </c>
      <c r="F37" s="31">
        <v>27</v>
      </c>
      <c r="G37" s="31">
        <v>0</v>
      </c>
      <c r="H37" s="31">
        <f t="shared" si="1"/>
        <v>27</v>
      </c>
      <c r="I37" s="31">
        <v>35</v>
      </c>
      <c r="J37" s="31">
        <v>0</v>
      </c>
      <c r="K37" s="31">
        <f t="shared" si="2"/>
        <v>35</v>
      </c>
      <c r="L37" s="31">
        <v>0</v>
      </c>
      <c r="M37" s="31">
        <v>0</v>
      </c>
      <c r="N37" s="31">
        <f t="shared" si="3"/>
        <v>0</v>
      </c>
      <c r="O37" s="31">
        <f t="shared" si="4"/>
        <v>212.75</v>
      </c>
      <c r="P37" s="31">
        <f t="shared" si="5"/>
        <v>0</v>
      </c>
      <c r="Q37" s="31">
        <f t="shared" si="6"/>
        <v>212.75</v>
      </c>
    </row>
    <row r="38" spans="1:17" s="16" customFormat="1" ht="20.100000000000001" customHeight="1" x14ac:dyDescent="0.3">
      <c r="A38" s="32"/>
      <c r="B38" s="33" t="s">
        <v>26</v>
      </c>
      <c r="C38" s="34">
        <f t="shared" ref="C38:Q38" si="14">+C36+C37</f>
        <v>1530.75</v>
      </c>
      <c r="D38" s="34">
        <f t="shared" si="14"/>
        <v>156.97</v>
      </c>
      <c r="E38" s="34">
        <f t="shared" si="14"/>
        <v>1687.72</v>
      </c>
      <c r="F38" s="34">
        <f t="shared" si="14"/>
        <v>39</v>
      </c>
      <c r="G38" s="34">
        <f t="shared" si="14"/>
        <v>12.2</v>
      </c>
      <c r="H38" s="34">
        <f t="shared" si="14"/>
        <v>51.2</v>
      </c>
      <c r="I38" s="34">
        <f t="shared" si="14"/>
        <v>78</v>
      </c>
      <c r="J38" s="34">
        <f t="shared" si="14"/>
        <v>0</v>
      </c>
      <c r="K38" s="34">
        <f t="shared" si="14"/>
        <v>78</v>
      </c>
      <c r="L38" s="34">
        <f t="shared" si="14"/>
        <v>305.98</v>
      </c>
      <c r="M38" s="34">
        <f t="shared" si="14"/>
        <v>0</v>
      </c>
      <c r="N38" s="34">
        <f t="shared" si="14"/>
        <v>305.98</v>
      </c>
      <c r="O38" s="34">
        <f t="shared" si="14"/>
        <v>1953.73</v>
      </c>
      <c r="P38" s="34">
        <f t="shared" si="14"/>
        <v>169.17</v>
      </c>
      <c r="Q38" s="34">
        <f t="shared" si="14"/>
        <v>2122.9</v>
      </c>
    </row>
    <row r="39" spans="1:17" ht="20.100000000000001" customHeight="1" x14ac:dyDescent="0.3">
      <c r="A39" s="29">
        <v>24</v>
      </c>
      <c r="B39" s="30" t="s">
        <v>27</v>
      </c>
      <c r="C39" s="31">
        <v>586</v>
      </c>
      <c r="D39" s="31">
        <v>100.48</v>
      </c>
      <c r="E39" s="31">
        <f t="shared" si="0"/>
        <v>686.48</v>
      </c>
      <c r="F39" s="31">
        <v>9.01</v>
      </c>
      <c r="G39" s="31">
        <v>12.2</v>
      </c>
      <c r="H39" s="31">
        <f t="shared" si="1"/>
        <v>21.21</v>
      </c>
      <c r="I39" s="31">
        <v>25</v>
      </c>
      <c r="J39" s="31">
        <v>0</v>
      </c>
      <c r="K39" s="31">
        <f t="shared" si="2"/>
        <v>25</v>
      </c>
      <c r="L39" s="31">
        <v>40</v>
      </c>
      <c r="M39" s="31">
        <v>10</v>
      </c>
      <c r="N39" s="31">
        <f t="shared" si="3"/>
        <v>50</v>
      </c>
      <c r="O39" s="31">
        <f t="shared" si="4"/>
        <v>660.01</v>
      </c>
      <c r="P39" s="31">
        <f t="shared" si="5"/>
        <v>122.68</v>
      </c>
      <c r="Q39" s="31">
        <f t="shared" si="6"/>
        <v>782.69</v>
      </c>
    </row>
    <row r="40" spans="1:17" ht="20.100000000000001" customHeight="1" x14ac:dyDescent="0.3">
      <c r="A40" s="29">
        <v>25</v>
      </c>
      <c r="B40" s="30" t="s">
        <v>28</v>
      </c>
      <c r="C40" s="31">
        <v>345.91</v>
      </c>
      <c r="D40" s="31">
        <v>18.739999999999998</v>
      </c>
      <c r="E40" s="31">
        <f t="shared" si="0"/>
        <v>364.65000000000003</v>
      </c>
      <c r="F40" s="31">
        <v>0</v>
      </c>
      <c r="G40" s="31">
        <v>6.1</v>
      </c>
      <c r="H40" s="31">
        <f t="shared" si="1"/>
        <v>6.1</v>
      </c>
      <c r="I40" s="31">
        <v>10</v>
      </c>
      <c r="J40" s="31">
        <v>0</v>
      </c>
      <c r="K40" s="31">
        <f t="shared" si="2"/>
        <v>10</v>
      </c>
      <c r="L40" s="31">
        <v>0</v>
      </c>
      <c r="M40" s="31">
        <v>0</v>
      </c>
      <c r="N40" s="31">
        <f t="shared" si="3"/>
        <v>0</v>
      </c>
      <c r="O40" s="31">
        <f t="shared" si="4"/>
        <v>355.91</v>
      </c>
      <c r="P40" s="31">
        <f t="shared" si="5"/>
        <v>24.839999999999996</v>
      </c>
      <c r="Q40" s="31">
        <f t="shared" si="6"/>
        <v>380.75</v>
      </c>
    </row>
    <row r="41" spans="1:17" s="16" customFormat="1" ht="20.100000000000001" customHeight="1" x14ac:dyDescent="0.3">
      <c r="A41" s="32"/>
      <c r="B41" s="33" t="s">
        <v>27</v>
      </c>
      <c r="C41" s="34">
        <f t="shared" ref="C41:Q41" si="15">+C39+C40</f>
        <v>931.91000000000008</v>
      </c>
      <c r="D41" s="34">
        <f t="shared" si="15"/>
        <v>119.22</v>
      </c>
      <c r="E41" s="34">
        <f t="shared" si="15"/>
        <v>1051.1300000000001</v>
      </c>
      <c r="F41" s="34">
        <f t="shared" si="15"/>
        <v>9.01</v>
      </c>
      <c r="G41" s="34">
        <f t="shared" si="15"/>
        <v>18.299999999999997</v>
      </c>
      <c r="H41" s="34">
        <f t="shared" si="15"/>
        <v>27.310000000000002</v>
      </c>
      <c r="I41" s="34">
        <f t="shared" si="15"/>
        <v>35</v>
      </c>
      <c r="J41" s="34">
        <f t="shared" si="15"/>
        <v>0</v>
      </c>
      <c r="K41" s="34">
        <f t="shared" si="15"/>
        <v>35</v>
      </c>
      <c r="L41" s="34">
        <f t="shared" si="15"/>
        <v>40</v>
      </c>
      <c r="M41" s="34">
        <f t="shared" si="15"/>
        <v>10</v>
      </c>
      <c r="N41" s="34">
        <f t="shared" si="15"/>
        <v>50</v>
      </c>
      <c r="O41" s="34">
        <f t="shared" si="15"/>
        <v>1015.9200000000001</v>
      </c>
      <c r="P41" s="34">
        <f t="shared" si="15"/>
        <v>147.52000000000001</v>
      </c>
      <c r="Q41" s="34">
        <f t="shared" si="15"/>
        <v>1163.44</v>
      </c>
    </row>
    <row r="42" spans="1:17" ht="20.100000000000001" customHeight="1" x14ac:dyDescent="0.3">
      <c r="A42" s="29">
        <v>26</v>
      </c>
      <c r="B42" s="30" t="s">
        <v>29</v>
      </c>
      <c r="C42" s="31">
        <f>1775+35</f>
        <v>1810</v>
      </c>
      <c r="D42" s="31">
        <v>384.32</v>
      </c>
      <c r="E42" s="31">
        <f t="shared" si="0"/>
        <v>2194.3200000000002</v>
      </c>
      <c r="F42" s="31">
        <v>123.73</v>
      </c>
      <c r="G42" s="31">
        <v>30.51</v>
      </c>
      <c r="H42" s="31">
        <f t="shared" si="1"/>
        <v>154.24</v>
      </c>
      <c r="I42" s="31">
        <v>26</v>
      </c>
      <c r="J42" s="31">
        <v>0</v>
      </c>
      <c r="K42" s="31">
        <f t="shared" si="2"/>
        <v>26</v>
      </c>
      <c r="L42" s="31">
        <v>110</v>
      </c>
      <c r="M42" s="31">
        <v>15</v>
      </c>
      <c r="N42" s="31">
        <f t="shared" si="3"/>
        <v>125</v>
      </c>
      <c r="O42" s="31">
        <f t="shared" si="4"/>
        <v>2069.73</v>
      </c>
      <c r="P42" s="31">
        <f t="shared" si="5"/>
        <v>429.83</v>
      </c>
      <c r="Q42" s="31">
        <f t="shared" si="6"/>
        <v>2499.56</v>
      </c>
    </row>
    <row r="43" spans="1:17" ht="20.100000000000001" customHeight="1" x14ac:dyDescent="0.3">
      <c r="A43" s="29">
        <v>27</v>
      </c>
      <c r="B43" s="30" t="s">
        <v>30</v>
      </c>
      <c r="C43" s="31">
        <v>106</v>
      </c>
      <c r="D43" s="31">
        <v>12.19</v>
      </c>
      <c r="E43" s="31">
        <f t="shared" si="0"/>
        <v>118.19</v>
      </c>
      <c r="F43" s="31">
        <v>21</v>
      </c>
      <c r="G43" s="31">
        <v>3.06</v>
      </c>
      <c r="H43" s="31">
        <f t="shared" si="1"/>
        <v>24.06</v>
      </c>
      <c r="I43" s="31">
        <v>26</v>
      </c>
      <c r="J43" s="31">
        <v>0</v>
      </c>
      <c r="K43" s="31">
        <f t="shared" si="2"/>
        <v>26</v>
      </c>
      <c r="L43" s="31">
        <v>0</v>
      </c>
      <c r="M43" s="31">
        <v>0</v>
      </c>
      <c r="N43" s="31">
        <f t="shared" si="3"/>
        <v>0</v>
      </c>
      <c r="O43" s="31">
        <f t="shared" si="4"/>
        <v>153</v>
      </c>
      <c r="P43" s="31">
        <f t="shared" si="5"/>
        <v>15.25</v>
      </c>
      <c r="Q43" s="31">
        <f t="shared" si="6"/>
        <v>168.25</v>
      </c>
    </row>
    <row r="44" spans="1:17" ht="20.100000000000001" customHeight="1" x14ac:dyDescent="0.3">
      <c r="A44" s="29">
        <v>28</v>
      </c>
      <c r="B44" s="30" t="s">
        <v>31</v>
      </c>
      <c r="C44" s="31">
        <v>529</v>
      </c>
      <c r="D44" s="31">
        <v>50.9</v>
      </c>
      <c r="E44" s="31">
        <f t="shared" si="0"/>
        <v>579.9</v>
      </c>
      <c r="F44" s="31">
        <v>0</v>
      </c>
      <c r="G44" s="31">
        <v>0</v>
      </c>
      <c r="H44" s="31">
        <f t="shared" si="1"/>
        <v>0</v>
      </c>
      <c r="I44" s="31">
        <v>0</v>
      </c>
      <c r="J44" s="31">
        <v>0</v>
      </c>
      <c r="K44" s="31">
        <f t="shared" si="2"/>
        <v>0</v>
      </c>
      <c r="L44" s="31">
        <v>0</v>
      </c>
      <c r="M44" s="31">
        <v>0</v>
      </c>
      <c r="N44" s="31">
        <f t="shared" si="3"/>
        <v>0</v>
      </c>
      <c r="O44" s="31">
        <f t="shared" si="4"/>
        <v>529</v>
      </c>
      <c r="P44" s="31">
        <f t="shared" si="5"/>
        <v>50.9</v>
      </c>
      <c r="Q44" s="31">
        <f t="shared" si="6"/>
        <v>579.9</v>
      </c>
    </row>
    <row r="45" spans="1:17" s="16" customFormat="1" ht="20.100000000000001" customHeight="1" x14ac:dyDescent="0.3">
      <c r="A45" s="32"/>
      <c r="B45" s="33" t="s">
        <v>29</v>
      </c>
      <c r="C45" s="34">
        <f t="shared" ref="C45:Q45" si="16">+C42+C43+C44</f>
        <v>2445</v>
      </c>
      <c r="D45" s="34">
        <f t="shared" si="16"/>
        <v>447.40999999999997</v>
      </c>
      <c r="E45" s="34">
        <f t="shared" si="16"/>
        <v>2892.4100000000003</v>
      </c>
      <c r="F45" s="34">
        <f t="shared" si="16"/>
        <v>144.73000000000002</v>
      </c>
      <c r="G45" s="34">
        <f t="shared" si="16"/>
        <v>33.57</v>
      </c>
      <c r="H45" s="34">
        <f t="shared" si="16"/>
        <v>178.3</v>
      </c>
      <c r="I45" s="34">
        <f t="shared" si="16"/>
        <v>52</v>
      </c>
      <c r="J45" s="34">
        <f t="shared" si="16"/>
        <v>0</v>
      </c>
      <c r="K45" s="34">
        <f t="shared" si="16"/>
        <v>52</v>
      </c>
      <c r="L45" s="34">
        <f t="shared" si="16"/>
        <v>110</v>
      </c>
      <c r="M45" s="34">
        <f t="shared" si="16"/>
        <v>15</v>
      </c>
      <c r="N45" s="34">
        <f t="shared" si="16"/>
        <v>125</v>
      </c>
      <c r="O45" s="34">
        <f t="shared" si="16"/>
        <v>2751.73</v>
      </c>
      <c r="P45" s="34">
        <f t="shared" si="16"/>
        <v>495.97999999999996</v>
      </c>
      <c r="Q45" s="34">
        <f t="shared" si="16"/>
        <v>3247.71</v>
      </c>
    </row>
    <row r="46" spans="1:17" ht="20.100000000000001" customHeight="1" x14ac:dyDescent="0.3">
      <c r="A46" s="29">
        <v>29</v>
      </c>
      <c r="B46" s="30" t="s">
        <v>32</v>
      </c>
      <c r="C46" s="31">
        <v>588</v>
      </c>
      <c r="D46" s="31">
        <v>413.12</v>
      </c>
      <c r="E46" s="31">
        <f t="shared" si="0"/>
        <v>1001.12</v>
      </c>
      <c r="F46" s="31">
        <v>0</v>
      </c>
      <c r="G46" s="31">
        <v>12.2</v>
      </c>
      <c r="H46" s="31">
        <f t="shared" si="1"/>
        <v>12.2</v>
      </c>
      <c r="I46" s="31">
        <v>39</v>
      </c>
      <c r="J46" s="31">
        <v>0</v>
      </c>
      <c r="K46" s="31">
        <f t="shared" si="2"/>
        <v>39</v>
      </c>
      <c r="L46" s="31">
        <v>80</v>
      </c>
      <c r="M46" s="31">
        <v>4.5</v>
      </c>
      <c r="N46" s="31">
        <f t="shared" si="3"/>
        <v>84.5</v>
      </c>
      <c r="O46" s="31">
        <f t="shared" si="4"/>
        <v>707</v>
      </c>
      <c r="P46" s="31">
        <f t="shared" si="5"/>
        <v>429.82</v>
      </c>
      <c r="Q46" s="31">
        <f t="shared" si="6"/>
        <v>1136.82</v>
      </c>
    </row>
    <row r="47" spans="1:17" ht="20.100000000000001" customHeight="1" x14ac:dyDescent="0.3">
      <c r="A47" s="29">
        <v>30</v>
      </c>
      <c r="B47" s="30" t="s">
        <v>33</v>
      </c>
      <c r="C47" s="53">
        <f>400+25</f>
        <v>425</v>
      </c>
      <c r="D47" s="31">
        <v>385</v>
      </c>
      <c r="E47" s="31">
        <f t="shared" si="0"/>
        <v>810</v>
      </c>
      <c r="F47" s="31">
        <v>65</v>
      </c>
      <c r="G47" s="31">
        <v>12.2</v>
      </c>
      <c r="H47" s="31">
        <f t="shared" si="1"/>
        <v>77.2</v>
      </c>
      <c r="I47" s="31">
        <v>50</v>
      </c>
      <c r="J47" s="31">
        <v>25</v>
      </c>
      <c r="K47" s="31">
        <f t="shared" si="2"/>
        <v>75</v>
      </c>
      <c r="L47" s="31">
        <v>120</v>
      </c>
      <c r="M47" s="31">
        <v>30</v>
      </c>
      <c r="N47" s="31">
        <f t="shared" si="3"/>
        <v>150</v>
      </c>
      <c r="O47" s="31">
        <f t="shared" si="4"/>
        <v>660</v>
      </c>
      <c r="P47" s="31">
        <f t="shared" si="5"/>
        <v>452.2</v>
      </c>
      <c r="Q47" s="31">
        <f t="shared" si="6"/>
        <v>1112.2</v>
      </c>
    </row>
    <row r="48" spans="1:17" ht="20.100000000000001" customHeight="1" x14ac:dyDescent="0.3">
      <c r="A48" s="29">
        <v>31</v>
      </c>
      <c r="B48" s="30" t="s">
        <v>34</v>
      </c>
      <c r="C48" s="53">
        <f>311.61-96</f>
        <v>215.61</v>
      </c>
      <c r="D48" s="31">
        <v>48.19</v>
      </c>
      <c r="E48" s="31">
        <f t="shared" si="0"/>
        <v>263.8</v>
      </c>
      <c r="F48" s="31">
        <v>36</v>
      </c>
      <c r="G48" s="31">
        <v>12.2</v>
      </c>
      <c r="H48" s="31">
        <f t="shared" si="1"/>
        <v>48.2</v>
      </c>
      <c r="I48" s="31">
        <v>25</v>
      </c>
      <c r="J48" s="31">
        <v>0</v>
      </c>
      <c r="K48" s="31">
        <f t="shared" si="2"/>
        <v>25</v>
      </c>
      <c r="L48" s="31">
        <v>30</v>
      </c>
      <c r="M48" s="31">
        <v>1.5</v>
      </c>
      <c r="N48" s="31">
        <f t="shared" si="3"/>
        <v>31.5</v>
      </c>
      <c r="O48" s="31">
        <f t="shared" si="4"/>
        <v>306.61</v>
      </c>
      <c r="P48" s="31">
        <f t="shared" si="5"/>
        <v>61.89</v>
      </c>
      <c r="Q48" s="31">
        <f t="shared" si="6"/>
        <v>368.5</v>
      </c>
    </row>
    <row r="49" spans="1:17" ht="20.100000000000001" customHeight="1" x14ac:dyDescent="0.3">
      <c r="A49" s="29">
        <v>32</v>
      </c>
      <c r="B49" s="5" t="s">
        <v>226</v>
      </c>
      <c r="C49" s="31">
        <v>425</v>
      </c>
      <c r="D49" s="31">
        <v>0</v>
      </c>
      <c r="E49" s="31">
        <f t="shared" si="0"/>
        <v>425</v>
      </c>
      <c r="F49" s="31">
        <v>18</v>
      </c>
      <c r="G49" s="31">
        <v>12.12</v>
      </c>
      <c r="H49" s="31">
        <f t="shared" si="1"/>
        <v>30.119999999999997</v>
      </c>
      <c r="I49" s="31">
        <v>89</v>
      </c>
      <c r="J49" s="31">
        <v>0</v>
      </c>
      <c r="K49" s="31">
        <f t="shared" si="2"/>
        <v>89</v>
      </c>
      <c r="L49" s="31">
        <v>0</v>
      </c>
      <c r="M49" s="31">
        <v>0</v>
      </c>
      <c r="N49" s="31">
        <f t="shared" si="3"/>
        <v>0</v>
      </c>
      <c r="O49" s="31">
        <f t="shared" si="4"/>
        <v>532</v>
      </c>
      <c r="P49" s="31">
        <f t="shared" si="5"/>
        <v>12.12</v>
      </c>
      <c r="Q49" s="31">
        <f t="shared" si="6"/>
        <v>544.12</v>
      </c>
    </row>
    <row r="50" spans="1:17" ht="20.100000000000001" customHeight="1" x14ac:dyDescent="0.3">
      <c r="A50" s="29">
        <v>33</v>
      </c>
      <c r="B50" s="5" t="s">
        <v>227</v>
      </c>
      <c r="C50" s="31">
        <v>0</v>
      </c>
      <c r="D50" s="31">
        <v>0</v>
      </c>
      <c r="E50" s="31">
        <f t="shared" si="0"/>
        <v>0</v>
      </c>
      <c r="F50" s="31">
        <v>0</v>
      </c>
      <c r="G50" s="31">
        <v>0</v>
      </c>
      <c r="H50" s="31">
        <f t="shared" si="1"/>
        <v>0</v>
      </c>
      <c r="I50" s="31">
        <v>0</v>
      </c>
      <c r="J50" s="31">
        <v>0</v>
      </c>
      <c r="K50" s="31">
        <f t="shared" si="2"/>
        <v>0</v>
      </c>
      <c r="L50" s="31">
        <v>0</v>
      </c>
      <c r="M50" s="31">
        <v>0</v>
      </c>
      <c r="N50" s="31">
        <f t="shared" si="3"/>
        <v>0</v>
      </c>
      <c r="O50" s="31">
        <f t="shared" si="4"/>
        <v>0</v>
      </c>
      <c r="P50" s="31">
        <f t="shared" si="5"/>
        <v>0</v>
      </c>
      <c r="Q50" s="31">
        <f t="shared" si="6"/>
        <v>0</v>
      </c>
    </row>
    <row r="51" spans="1:17" s="16" customFormat="1" ht="20.100000000000001" customHeight="1" x14ac:dyDescent="0.3">
      <c r="A51" s="32"/>
      <c r="B51" s="33" t="s">
        <v>34</v>
      </c>
      <c r="C51" s="34">
        <f t="shared" ref="C51:Q51" si="17">+C50+C49+C48</f>
        <v>640.61</v>
      </c>
      <c r="D51" s="34">
        <f t="shared" si="17"/>
        <v>48.19</v>
      </c>
      <c r="E51" s="34">
        <f t="shared" si="17"/>
        <v>688.8</v>
      </c>
      <c r="F51" s="34">
        <f t="shared" si="17"/>
        <v>54</v>
      </c>
      <c r="G51" s="34">
        <f t="shared" si="17"/>
        <v>24.32</v>
      </c>
      <c r="H51" s="34">
        <f t="shared" si="17"/>
        <v>78.319999999999993</v>
      </c>
      <c r="I51" s="34">
        <f t="shared" si="17"/>
        <v>114</v>
      </c>
      <c r="J51" s="34">
        <f t="shared" si="17"/>
        <v>0</v>
      </c>
      <c r="K51" s="34">
        <f t="shared" si="17"/>
        <v>114</v>
      </c>
      <c r="L51" s="34">
        <f t="shared" si="17"/>
        <v>30</v>
      </c>
      <c r="M51" s="34">
        <f t="shared" si="17"/>
        <v>1.5</v>
      </c>
      <c r="N51" s="34">
        <f t="shared" si="17"/>
        <v>31.5</v>
      </c>
      <c r="O51" s="34">
        <f t="shared" si="17"/>
        <v>838.61</v>
      </c>
      <c r="P51" s="34">
        <f t="shared" si="17"/>
        <v>74.010000000000005</v>
      </c>
      <c r="Q51" s="34">
        <f t="shared" si="17"/>
        <v>912.62</v>
      </c>
    </row>
    <row r="52" spans="1:17" ht="20.100000000000001" customHeight="1" x14ac:dyDescent="0.3">
      <c r="A52" s="29">
        <v>34</v>
      </c>
      <c r="B52" s="30" t="s">
        <v>35</v>
      </c>
      <c r="C52" s="31">
        <v>554</v>
      </c>
      <c r="D52" s="31">
        <v>183.61</v>
      </c>
      <c r="E52" s="31">
        <f t="shared" si="0"/>
        <v>737.61</v>
      </c>
      <c r="F52" s="31">
        <v>0</v>
      </c>
      <c r="G52" s="31">
        <v>12.2</v>
      </c>
      <c r="H52" s="31">
        <f t="shared" si="1"/>
        <v>12.2</v>
      </c>
      <c r="I52" s="31">
        <v>26</v>
      </c>
      <c r="J52" s="31">
        <v>0</v>
      </c>
      <c r="K52" s="31">
        <f t="shared" si="2"/>
        <v>26</v>
      </c>
      <c r="L52" s="31">
        <v>70</v>
      </c>
      <c r="M52" s="31">
        <v>20</v>
      </c>
      <c r="N52" s="31">
        <f t="shared" si="3"/>
        <v>90</v>
      </c>
      <c r="O52" s="31">
        <f t="shared" si="4"/>
        <v>650</v>
      </c>
      <c r="P52" s="31">
        <f t="shared" si="5"/>
        <v>215.81</v>
      </c>
      <c r="Q52" s="31">
        <f t="shared" si="6"/>
        <v>865.81</v>
      </c>
    </row>
    <row r="53" spans="1:17" ht="20.100000000000001" customHeight="1" x14ac:dyDescent="0.3">
      <c r="A53" s="29">
        <v>35</v>
      </c>
      <c r="B53" s="30" t="s">
        <v>36</v>
      </c>
      <c r="C53" s="31">
        <v>204</v>
      </c>
      <c r="D53" s="31">
        <v>15.26</v>
      </c>
      <c r="E53" s="31">
        <f t="shared" si="0"/>
        <v>219.26</v>
      </c>
      <c r="F53" s="31">
        <v>0</v>
      </c>
      <c r="G53" s="31">
        <v>0</v>
      </c>
      <c r="H53" s="31">
        <f t="shared" si="1"/>
        <v>0</v>
      </c>
      <c r="I53" s="31">
        <v>45</v>
      </c>
      <c r="J53" s="31">
        <v>0</v>
      </c>
      <c r="K53" s="31">
        <f t="shared" si="2"/>
        <v>45</v>
      </c>
      <c r="L53" s="31">
        <v>0</v>
      </c>
      <c r="M53" s="31">
        <v>0</v>
      </c>
      <c r="N53" s="31">
        <f t="shared" si="3"/>
        <v>0</v>
      </c>
      <c r="O53" s="31">
        <f t="shared" si="4"/>
        <v>249</v>
      </c>
      <c r="P53" s="31">
        <f t="shared" si="5"/>
        <v>15.26</v>
      </c>
      <c r="Q53" s="31">
        <f t="shared" si="6"/>
        <v>264.26</v>
      </c>
    </row>
    <row r="54" spans="1:17" s="16" customFormat="1" ht="20.100000000000001" customHeight="1" x14ac:dyDescent="0.3">
      <c r="A54" s="32"/>
      <c r="B54" s="33" t="s">
        <v>35</v>
      </c>
      <c r="C54" s="34">
        <f t="shared" ref="C54:Q54" si="18">+C52+C53</f>
        <v>758</v>
      </c>
      <c r="D54" s="34">
        <f t="shared" si="18"/>
        <v>198.87</v>
      </c>
      <c r="E54" s="34">
        <f t="shared" si="18"/>
        <v>956.87</v>
      </c>
      <c r="F54" s="34">
        <f t="shared" si="18"/>
        <v>0</v>
      </c>
      <c r="G54" s="34">
        <f t="shared" si="18"/>
        <v>12.2</v>
      </c>
      <c r="H54" s="34">
        <f t="shared" si="18"/>
        <v>12.2</v>
      </c>
      <c r="I54" s="34">
        <f t="shared" si="18"/>
        <v>71</v>
      </c>
      <c r="J54" s="34">
        <f t="shared" si="18"/>
        <v>0</v>
      </c>
      <c r="K54" s="34">
        <f t="shared" si="18"/>
        <v>71</v>
      </c>
      <c r="L54" s="34">
        <f t="shared" si="18"/>
        <v>70</v>
      </c>
      <c r="M54" s="34">
        <f t="shared" si="18"/>
        <v>20</v>
      </c>
      <c r="N54" s="34">
        <f t="shared" si="18"/>
        <v>90</v>
      </c>
      <c r="O54" s="34">
        <f t="shared" si="18"/>
        <v>899</v>
      </c>
      <c r="P54" s="34">
        <f t="shared" si="18"/>
        <v>231.07</v>
      </c>
      <c r="Q54" s="34">
        <f t="shared" si="18"/>
        <v>1130.07</v>
      </c>
    </row>
    <row r="55" spans="1:17" ht="20.100000000000001" customHeight="1" x14ac:dyDescent="0.3">
      <c r="A55" s="29">
        <v>36</v>
      </c>
      <c r="B55" s="6" t="s">
        <v>229</v>
      </c>
      <c r="C55" s="31">
        <v>831</v>
      </c>
      <c r="D55" s="31">
        <v>117.74</v>
      </c>
      <c r="E55" s="31">
        <f t="shared" si="0"/>
        <v>948.74</v>
      </c>
      <c r="F55" s="31">
        <v>0</v>
      </c>
      <c r="G55" s="31">
        <v>12.2</v>
      </c>
      <c r="H55" s="31">
        <f t="shared" si="1"/>
        <v>12.2</v>
      </c>
      <c r="I55" s="31">
        <v>0</v>
      </c>
      <c r="J55" s="31">
        <v>0</v>
      </c>
      <c r="K55" s="31">
        <f t="shared" si="2"/>
        <v>0</v>
      </c>
      <c r="L55" s="31">
        <v>22.5</v>
      </c>
      <c r="M55" s="31">
        <v>0</v>
      </c>
      <c r="N55" s="31">
        <f t="shared" si="3"/>
        <v>22.5</v>
      </c>
      <c r="O55" s="31">
        <f t="shared" si="4"/>
        <v>853.5</v>
      </c>
      <c r="P55" s="31">
        <f t="shared" si="5"/>
        <v>129.94</v>
      </c>
      <c r="Q55" s="31">
        <f t="shared" si="6"/>
        <v>983.44</v>
      </c>
    </row>
    <row r="56" spans="1:17" ht="20.100000000000001" customHeight="1" x14ac:dyDescent="0.3">
      <c r="A56" s="29">
        <v>37</v>
      </c>
      <c r="B56" s="5" t="s">
        <v>230</v>
      </c>
      <c r="C56" s="31">
        <v>155</v>
      </c>
      <c r="D56" s="31">
        <v>61</v>
      </c>
      <c r="E56" s="31">
        <f t="shared" si="0"/>
        <v>216</v>
      </c>
      <c r="F56" s="31">
        <v>0</v>
      </c>
      <c r="G56" s="31">
        <v>0</v>
      </c>
      <c r="H56" s="31">
        <f t="shared" si="1"/>
        <v>0</v>
      </c>
      <c r="I56" s="31">
        <v>0</v>
      </c>
      <c r="J56" s="31">
        <v>0</v>
      </c>
      <c r="K56" s="31">
        <f t="shared" si="2"/>
        <v>0</v>
      </c>
      <c r="L56" s="31">
        <v>0</v>
      </c>
      <c r="M56" s="31">
        <v>0</v>
      </c>
      <c r="N56" s="31">
        <f t="shared" si="3"/>
        <v>0</v>
      </c>
      <c r="O56" s="31">
        <f t="shared" si="4"/>
        <v>155</v>
      </c>
      <c r="P56" s="31">
        <f t="shared" si="5"/>
        <v>61</v>
      </c>
      <c r="Q56" s="31">
        <f t="shared" si="6"/>
        <v>216</v>
      </c>
    </row>
    <row r="57" spans="1:17" ht="20.100000000000001" customHeight="1" x14ac:dyDescent="0.3">
      <c r="A57" s="29">
        <v>38</v>
      </c>
      <c r="B57" s="5" t="s">
        <v>228</v>
      </c>
      <c r="C57" s="31">
        <v>0</v>
      </c>
      <c r="D57" s="31">
        <v>0</v>
      </c>
      <c r="E57" s="31">
        <f t="shared" si="0"/>
        <v>0</v>
      </c>
      <c r="F57" s="31">
        <v>0</v>
      </c>
      <c r="G57" s="31">
        <v>0</v>
      </c>
      <c r="H57" s="31">
        <f t="shared" si="1"/>
        <v>0</v>
      </c>
      <c r="I57" s="31">
        <v>0</v>
      </c>
      <c r="J57" s="31">
        <v>0</v>
      </c>
      <c r="K57" s="31">
        <f t="shared" si="2"/>
        <v>0</v>
      </c>
      <c r="L57" s="31">
        <v>0</v>
      </c>
      <c r="M57" s="31">
        <v>0</v>
      </c>
      <c r="N57" s="31">
        <f t="shared" si="3"/>
        <v>0</v>
      </c>
      <c r="O57" s="31">
        <f t="shared" si="4"/>
        <v>0</v>
      </c>
      <c r="P57" s="31">
        <f t="shared" si="5"/>
        <v>0</v>
      </c>
      <c r="Q57" s="31">
        <f t="shared" si="6"/>
        <v>0</v>
      </c>
    </row>
    <row r="58" spans="1:17" s="16" customFormat="1" ht="20.100000000000001" customHeight="1" x14ac:dyDescent="0.3">
      <c r="A58" s="32"/>
      <c r="B58" s="33" t="s">
        <v>37</v>
      </c>
      <c r="C58" s="34">
        <f t="shared" ref="C58:Q58" si="19">+C55+C56+C57</f>
        <v>986</v>
      </c>
      <c r="D58" s="34">
        <f t="shared" si="19"/>
        <v>178.74</v>
      </c>
      <c r="E58" s="34">
        <f t="shared" si="19"/>
        <v>1164.74</v>
      </c>
      <c r="F58" s="34">
        <f t="shared" si="19"/>
        <v>0</v>
      </c>
      <c r="G58" s="34">
        <f t="shared" si="19"/>
        <v>12.2</v>
      </c>
      <c r="H58" s="34">
        <f t="shared" si="19"/>
        <v>12.2</v>
      </c>
      <c r="I58" s="34">
        <f t="shared" si="19"/>
        <v>0</v>
      </c>
      <c r="J58" s="34">
        <f t="shared" si="19"/>
        <v>0</v>
      </c>
      <c r="K58" s="34">
        <f t="shared" si="19"/>
        <v>0</v>
      </c>
      <c r="L58" s="34">
        <f t="shared" si="19"/>
        <v>22.5</v>
      </c>
      <c r="M58" s="34">
        <f t="shared" si="19"/>
        <v>0</v>
      </c>
      <c r="N58" s="34">
        <f t="shared" si="19"/>
        <v>22.5</v>
      </c>
      <c r="O58" s="34">
        <f t="shared" si="19"/>
        <v>1008.5</v>
      </c>
      <c r="P58" s="34">
        <f t="shared" si="19"/>
        <v>190.94</v>
      </c>
      <c r="Q58" s="34">
        <f t="shared" si="19"/>
        <v>1199.44</v>
      </c>
    </row>
    <row r="59" spans="1:17" ht="20.100000000000001" customHeight="1" x14ac:dyDescent="0.3">
      <c r="A59" s="29">
        <v>39</v>
      </c>
      <c r="B59" s="41" t="s">
        <v>38</v>
      </c>
      <c r="C59" s="31">
        <v>406</v>
      </c>
      <c r="D59" s="31">
        <v>112.85</v>
      </c>
      <c r="E59" s="31">
        <f t="shared" si="0"/>
        <v>518.85</v>
      </c>
      <c r="F59" s="31">
        <v>0</v>
      </c>
      <c r="G59" s="31">
        <v>12.2</v>
      </c>
      <c r="H59" s="31">
        <f t="shared" si="1"/>
        <v>12.2</v>
      </c>
      <c r="I59" s="31">
        <v>26</v>
      </c>
      <c r="J59" s="31">
        <v>0</v>
      </c>
      <c r="K59" s="31">
        <f t="shared" si="2"/>
        <v>26</v>
      </c>
      <c r="L59" s="31">
        <v>30</v>
      </c>
      <c r="M59" s="31">
        <v>15.3</v>
      </c>
      <c r="N59" s="31">
        <f t="shared" si="3"/>
        <v>45.3</v>
      </c>
      <c r="O59" s="31">
        <f t="shared" si="4"/>
        <v>462</v>
      </c>
      <c r="P59" s="31">
        <f t="shared" si="5"/>
        <v>140.35</v>
      </c>
      <c r="Q59" s="31">
        <f t="shared" si="6"/>
        <v>602.35</v>
      </c>
    </row>
    <row r="60" spans="1:17" ht="20.100000000000001" customHeight="1" x14ac:dyDescent="0.3">
      <c r="A60" s="29">
        <v>40</v>
      </c>
      <c r="B60" s="30" t="s">
        <v>39</v>
      </c>
      <c r="C60" s="31">
        <v>230</v>
      </c>
      <c r="D60" s="31">
        <v>0</v>
      </c>
      <c r="E60" s="31">
        <f t="shared" si="0"/>
        <v>230</v>
      </c>
      <c r="F60" s="31">
        <v>61</v>
      </c>
      <c r="G60" s="31">
        <v>0</v>
      </c>
      <c r="H60" s="31">
        <f t="shared" si="1"/>
        <v>61</v>
      </c>
      <c r="I60" s="31">
        <v>17</v>
      </c>
      <c r="J60" s="31">
        <v>0</v>
      </c>
      <c r="K60" s="31">
        <f t="shared" si="2"/>
        <v>17</v>
      </c>
      <c r="L60" s="31">
        <v>0</v>
      </c>
      <c r="M60" s="31">
        <v>0</v>
      </c>
      <c r="N60" s="31">
        <f t="shared" si="3"/>
        <v>0</v>
      </c>
      <c r="O60" s="31">
        <f t="shared" si="4"/>
        <v>308</v>
      </c>
      <c r="P60" s="31">
        <f t="shared" si="5"/>
        <v>0</v>
      </c>
      <c r="Q60" s="31">
        <f t="shared" si="6"/>
        <v>308</v>
      </c>
    </row>
    <row r="61" spans="1:17" s="16" customFormat="1" ht="20.100000000000001" customHeight="1" x14ac:dyDescent="0.3">
      <c r="A61" s="32"/>
      <c r="B61" s="42" t="s">
        <v>38</v>
      </c>
      <c r="C61" s="36">
        <f t="shared" ref="C61:Q61" si="20">+C59+C60</f>
        <v>636</v>
      </c>
      <c r="D61" s="36">
        <f t="shared" si="20"/>
        <v>112.85</v>
      </c>
      <c r="E61" s="36">
        <f t="shared" si="20"/>
        <v>748.85</v>
      </c>
      <c r="F61" s="36">
        <f t="shared" si="20"/>
        <v>61</v>
      </c>
      <c r="G61" s="36">
        <f t="shared" si="20"/>
        <v>12.2</v>
      </c>
      <c r="H61" s="36">
        <f t="shared" si="20"/>
        <v>73.2</v>
      </c>
      <c r="I61" s="36">
        <f t="shared" si="20"/>
        <v>43</v>
      </c>
      <c r="J61" s="36">
        <f t="shared" si="20"/>
        <v>0</v>
      </c>
      <c r="K61" s="36">
        <f t="shared" si="20"/>
        <v>43</v>
      </c>
      <c r="L61" s="36">
        <f t="shared" si="20"/>
        <v>30</v>
      </c>
      <c r="M61" s="36">
        <f t="shared" si="20"/>
        <v>15.3</v>
      </c>
      <c r="N61" s="36">
        <f t="shared" si="20"/>
        <v>45.3</v>
      </c>
      <c r="O61" s="36">
        <f t="shared" si="20"/>
        <v>770</v>
      </c>
      <c r="P61" s="36">
        <f t="shared" si="20"/>
        <v>140.35</v>
      </c>
      <c r="Q61" s="36">
        <f t="shared" si="20"/>
        <v>910.35</v>
      </c>
    </row>
    <row r="62" spans="1:17" ht="20.100000000000001" customHeight="1" x14ac:dyDescent="0.3">
      <c r="A62" s="29">
        <v>41</v>
      </c>
      <c r="B62" s="30" t="s">
        <v>40</v>
      </c>
      <c r="C62" s="53">
        <f>724+20</f>
        <v>744</v>
      </c>
      <c r="D62" s="31">
        <v>104.31</v>
      </c>
      <c r="E62" s="31">
        <f t="shared" si="0"/>
        <v>848.31</v>
      </c>
      <c r="F62" s="31">
        <v>17.260000000000002</v>
      </c>
      <c r="G62" s="31">
        <v>16.47</v>
      </c>
      <c r="H62" s="31">
        <f t="shared" si="1"/>
        <v>33.730000000000004</v>
      </c>
      <c r="I62" s="31">
        <v>26</v>
      </c>
      <c r="J62" s="31">
        <v>8</v>
      </c>
      <c r="K62" s="31">
        <f t="shared" si="2"/>
        <v>34</v>
      </c>
      <c r="L62" s="31">
        <v>50</v>
      </c>
      <c r="M62" s="31">
        <v>17</v>
      </c>
      <c r="N62" s="31">
        <f t="shared" si="3"/>
        <v>67</v>
      </c>
      <c r="O62" s="31">
        <f t="shared" si="4"/>
        <v>837.26</v>
      </c>
      <c r="P62" s="31">
        <f t="shared" si="5"/>
        <v>145.78</v>
      </c>
      <c r="Q62" s="31">
        <f t="shared" si="6"/>
        <v>983.04</v>
      </c>
    </row>
    <row r="63" spans="1:17" ht="20.100000000000001" customHeight="1" x14ac:dyDescent="0.3">
      <c r="A63" s="29">
        <v>42</v>
      </c>
      <c r="B63" s="5" t="s">
        <v>231</v>
      </c>
      <c r="C63" s="53">
        <v>565</v>
      </c>
      <c r="D63" s="31">
        <v>51.05</v>
      </c>
      <c r="E63" s="31">
        <f t="shared" si="0"/>
        <v>616.04999999999995</v>
      </c>
      <c r="F63" s="31">
        <v>14.38</v>
      </c>
      <c r="G63" s="31">
        <v>21.35</v>
      </c>
      <c r="H63" s="31">
        <f t="shared" si="1"/>
        <v>35.730000000000004</v>
      </c>
      <c r="I63" s="31">
        <v>26.25</v>
      </c>
      <c r="J63" s="31">
        <v>10</v>
      </c>
      <c r="K63" s="31">
        <f t="shared" si="2"/>
        <v>36.25</v>
      </c>
      <c r="L63" s="31">
        <v>0</v>
      </c>
      <c r="M63" s="31">
        <v>5</v>
      </c>
      <c r="N63" s="31">
        <f t="shared" si="3"/>
        <v>5</v>
      </c>
      <c r="O63" s="31">
        <f t="shared" si="4"/>
        <v>605.63</v>
      </c>
      <c r="P63" s="31">
        <f t="shared" si="5"/>
        <v>87.4</v>
      </c>
      <c r="Q63" s="31">
        <f t="shared" si="6"/>
        <v>693.03</v>
      </c>
    </row>
    <row r="64" spans="1:17" s="16" customFormat="1" ht="20.100000000000001" customHeight="1" x14ac:dyDescent="0.3">
      <c r="A64" s="32"/>
      <c r="B64" s="33" t="s">
        <v>40</v>
      </c>
      <c r="C64" s="34">
        <f t="shared" ref="C64:Q64" si="21">+C62+C63</f>
        <v>1309</v>
      </c>
      <c r="D64" s="34">
        <f t="shared" si="21"/>
        <v>155.36000000000001</v>
      </c>
      <c r="E64" s="34">
        <f t="shared" si="21"/>
        <v>1464.36</v>
      </c>
      <c r="F64" s="34">
        <f t="shared" si="21"/>
        <v>31.64</v>
      </c>
      <c r="G64" s="34">
        <f t="shared" si="21"/>
        <v>37.82</v>
      </c>
      <c r="H64" s="34">
        <f t="shared" si="21"/>
        <v>69.460000000000008</v>
      </c>
      <c r="I64" s="34">
        <f t="shared" si="21"/>
        <v>52.25</v>
      </c>
      <c r="J64" s="34">
        <f t="shared" si="21"/>
        <v>18</v>
      </c>
      <c r="K64" s="34">
        <f t="shared" si="21"/>
        <v>70.25</v>
      </c>
      <c r="L64" s="34">
        <f t="shared" si="21"/>
        <v>50</v>
      </c>
      <c r="M64" s="34">
        <f t="shared" si="21"/>
        <v>22</v>
      </c>
      <c r="N64" s="34">
        <f t="shared" si="21"/>
        <v>72</v>
      </c>
      <c r="O64" s="34">
        <f t="shared" si="21"/>
        <v>1442.8899999999999</v>
      </c>
      <c r="P64" s="34">
        <f t="shared" si="21"/>
        <v>233.18</v>
      </c>
      <c r="Q64" s="34">
        <f t="shared" si="21"/>
        <v>1676.07</v>
      </c>
    </row>
    <row r="65" spans="1:17" ht="20.100000000000001" customHeight="1" x14ac:dyDescent="0.3">
      <c r="A65" s="29">
        <v>43</v>
      </c>
      <c r="B65" s="30" t="s">
        <v>41</v>
      </c>
      <c r="C65" s="53">
        <f>346+16</f>
        <v>362</v>
      </c>
      <c r="D65" s="31">
        <v>84.98</v>
      </c>
      <c r="E65" s="31">
        <f t="shared" si="0"/>
        <v>446.98</v>
      </c>
      <c r="F65" s="31">
        <v>32</v>
      </c>
      <c r="G65" s="31">
        <v>12.2</v>
      </c>
      <c r="H65" s="31">
        <f t="shared" si="1"/>
        <v>44.2</v>
      </c>
      <c r="I65" s="31">
        <v>20</v>
      </c>
      <c r="J65" s="31">
        <v>1.75</v>
      </c>
      <c r="K65" s="31">
        <f t="shared" si="2"/>
        <v>21.75</v>
      </c>
      <c r="L65" s="31">
        <v>50</v>
      </c>
      <c r="M65" s="31">
        <v>5</v>
      </c>
      <c r="N65" s="31">
        <f t="shared" si="3"/>
        <v>55</v>
      </c>
      <c r="O65" s="31">
        <f t="shared" si="4"/>
        <v>464</v>
      </c>
      <c r="P65" s="31">
        <f t="shared" si="5"/>
        <v>103.93</v>
      </c>
      <c r="Q65" s="31">
        <f t="shared" si="6"/>
        <v>567.93000000000006</v>
      </c>
    </row>
    <row r="66" spans="1:17" ht="20.100000000000001" customHeight="1" x14ac:dyDescent="0.3">
      <c r="A66" s="29">
        <v>44</v>
      </c>
      <c r="B66" s="30" t="s">
        <v>42</v>
      </c>
      <c r="C66" s="31">
        <v>181</v>
      </c>
      <c r="D66" s="31">
        <v>0</v>
      </c>
      <c r="E66" s="31">
        <f t="shared" si="0"/>
        <v>181</v>
      </c>
      <c r="F66" s="31">
        <v>21</v>
      </c>
      <c r="G66" s="31">
        <v>0</v>
      </c>
      <c r="H66" s="31">
        <f t="shared" si="1"/>
        <v>21</v>
      </c>
      <c r="I66" s="31">
        <v>21</v>
      </c>
      <c r="J66" s="31">
        <v>0</v>
      </c>
      <c r="K66" s="31">
        <f t="shared" si="2"/>
        <v>21</v>
      </c>
      <c r="L66" s="31">
        <v>0</v>
      </c>
      <c r="M66" s="31">
        <v>0</v>
      </c>
      <c r="N66" s="31">
        <f t="shared" si="3"/>
        <v>0</v>
      </c>
      <c r="O66" s="31">
        <f t="shared" si="4"/>
        <v>223</v>
      </c>
      <c r="P66" s="31">
        <f t="shared" si="5"/>
        <v>0</v>
      </c>
      <c r="Q66" s="31">
        <f t="shared" si="6"/>
        <v>223</v>
      </c>
    </row>
    <row r="67" spans="1:17" s="16" customFormat="1" ht="20.100000000000001" customHeight="1" x14ac:dyDescent="0.3">
      <c r="A67" s="32"/>
      <c r="B67" s="33" t="s">
        <v>41</v>
      </c>
      <c r="C67" s="34">
        <f t="shared" ref="C67:Q67" si="22">+C65+C66</f>
        <v>543</v>
      </c>
      <c r="D67" s="34">
        <f t="shared" si="22"/>
        <v>84.98</v>
      </c>
      <c r="E67" s="34">
        <f t="shared" si="22"/>
        <v>627.98</v>
      </c>
      <c r="F67" s="34">
        <f t="shared" si="22"/>
        <v>53</v>
      </c>
      <c r="G67" s="34">
        <f t="shared" si="22"/>
        <v>12.2</v>
      </c>
      <c r="H67" s="34">
        <f t="shared" si="22"/>
        <v>65.2</v>
      </c>
      <c r="I67" s="34">
        <f t="shared" si="22"/>
        <v>41</v>
      </c>
      <c r="J67" s="34">
        <f t="shared" si="22"/>
        <v>1.75</v>
      </c>
      <c r="K67" s="34">
        <f t="shared" si="22"/>
        <v>42.75</v>
      </c>
      <c r="L67" s="34">
        <f t="shared" si="22"/>
        <v>50</v>
      </c>
      <c r="M67" s="34">
        <f t="shared" si="22"/>
        <v>5</v>
      </c>
      <c r="N67" s="34">
        <f t="shared" si="22"/>
        <v>55</v>
      </c>
      <c r="O67" s="34">
        <f t="shared" si="22"/>
        <v>687</v>
      </c>
      <c r="P67" s="34">
        <f t="shared" si="22"/>
        <v>103.93</v>
      </c>
      <c r="Q67" s="34">
        <f t="shared" si="22"/>
        <v>790.93000000000006</v>
      </c>
    </row>
    <row r="68" spans="1:17" ht="20.100000000000001" customHeight="1" x14ac:dyDescent="0.3">
      <c r="A68" s="29">
        <v>45</v>
      </c>
      <c r="B68" s="30" t="s">
        <v>43</v>
      </c>
      <c r="C68" s="31">
        <v>315</v>
      </c>
      <c r="D68" s="31">
        <v>98.09</v>
      </c>
      <c r="E68" s="31">
        <f t="shared" si="0"/>
        <v>413.09000000000003</v>
      </c>
      <c r="F68" s="31">
        <v>13</v>
      </c>
      <c r="G68" s="31">
        <v>12.2</v>
      </c>
      <c r="H68" s="31">
        <f t="shared" si="1"/>
        <v>25.2</v>
      </c>
      <c r="I68" s="31">
        <v>20</v>
      </c>
      <c r="J68" s="31">
        <v>0</v>
      </c>
      <c r="K68" s="31">
        <f t="shared" si="2"/>
        <v>20</v>
      </c>
      <c r="L68" s="31">
        <v>60</v>
      </c>
      <c r="M68" s="31">
        <v>0</v>
      </c>
      <c r="N68" s="31">
        <f t="shared" si="3"/>
        <v>60</v>
      </c>
      <c r="O68" s="31">
        <f t="shared" si="4"/>
        <v>408</v>
      </c>
      <c r="P68" s="31">
        <f t="shared" si="5"/>
        <v>110.29</v>
      </c>
      <c r="Q68" s="31">
        <f t="shared" si="6"/>
        <v>518.29</v>
      </c>
    </row>
    <row r="69" spans="1:17" ht="20.100000000000001" customHeight="1" x14ac:dyDescent="0.3">
      <c r="A69" s="29">
        <v>46</v>
      </c>
      <c r="B69" s="30" t="s">
        <v>44</v>
      </c>
      <c r="C69" s="31">
        <v>386</v>
      </c>
      <c r="D69" s="31">
        <v>0</v>
      </c>
      <c r="E69" s="31">
        <f t="shared" si="0"/>
        <v>386</v>
      </c>
      <c r="F69" s="31">
        <v>26</v>
      </c>
      <c r="G69" s="31">
        <v>6.1</v>
      </c>
      <c r="H69" s="31">
        <f t="shared" si="1"/>
        <v>32.1</v>
      </c>
      <c r="I69" s="31">
        <v>43</v>
      </c>
      <c r="J69" s="31">
        <v>0</v>
      </c>
      <c r="K69" s="31">
        <f t="shared" si="2"/>
        <v>43</v>
      </c>
      <c r="L69" s="31">
        <v>0</v>
      </c>
      <c r="M69" s="31">
        <v>0</v>
      </c>
      <c r="N69" s="31">
        <f t="shared" si="3"/>
        <v>0</v>
      </c>
      <c r="O69" s="31">
        <f t="shared" si="4"/>
        <v>455</v>
      </c>
      <c r="P69" s="31">
        <f t="shared" si="5"/>
        <v>6.1</v>
      </c>
      <c r="Q69" s="31">
        <f t="shared" si="6"/>
        <v>461.1</v>
      </c>
    </row>
    <row r="70" spans="1:17" s="16" customFormat="1" ht="20.100000000000001" customHeight="1" x14ac:dyDescent="0.3">
      <c r="A70" s="32"/>
      <c r="B70" s="33" t="s">
        <v>43</v>
      </c>
      <c r="C70" s="34">
        <f t="shared" ref="C70:Q70" si="23">+C68+C69</f>
        <v>701</v>
      </c>
      <c r="D70" s="34">
        <f t="shared" si="23"/>
        <v>98.09</v>
      </c>
      <c r="E70" s="34">
        <f t="shared" si="23"/>
        <v>799.09</v>
      </c>
      <c r="F70" s="34">
        <f t="shared" si="23"/>
        <v>39</v>
      </c>
      <c r="G70" s="34">
        <f t="shared" si="23"/>
        <v>18.299999999999997</v>
      </c>
      <c r="H70" s="34">
        <f t="shared" si="23"/>
        <v>57.3</v>
      </c>
      <c r="I70" s="34">
        <f t="shared" si="23"/>
        <v>63</v>
      </c>
      <c r="J70" s="34">
        <f t="shared" si="23"/>
        <v>0</v>
      </c>
      <c r="K70" s="34">
        <f t="shared" si="23"/>
        <v>63</v>
      </c>
      <c r="L70" s="34">
        <f t="shared" si="23"/>
        <v>60</v>
      </c>
      <c r="M70" s="34">
        <f t="shared" si="23"/>
        <v>0</v>
      </c>
      <c r="N70" s="34">
        <f t="shared" si="23"/>
        <v>60</v>
      </c>
      <c r="O70" s="34">
        <f t="shared" si="23"/>
        <v>863</v>
      </c>
      <c r="P70" s="34">
        <f t="shared" si="23"/>
        <v>116.39</v>
      </c>
      <c r="Q70" s="34">
        <f t="shared" si="23"/>
        <v>979.39</v>
      </c>
    </row>
    <row r="71" spans="1:17" ht="20.100000000000001" customHeight="1" x14ac:dyDescent="0.3">
      <c r="A71" s="29">
        <v>47</v>
      </c>
      <c r="B71" s="30" t="s">
        <v>221</v>
      </c>
      <c r="C71" s="31">
        <v>505</v>
      </c>
      <c r="D71" s="31">
        <v>848.75</v>
      </c>
      <c r="E71" s="31">
        <f t="shared" si="0"/>
        <v>1353.75</v>
      </c>
      <c r="F71" s="31">
        <v>34</v>
      </c>
      <c r="G71" s="31">
        <v>3.06</v>
      </c>
      <c r="H71" s="31">
        <f t="shared" si="1"/>
        <v>37.06</v>
      </c>
      <c r="I71" s="31">
        <v>40</v>
      </c>
      <c r="J71" s="31">
        <v>0</v>
      </c>
      <c r="K71" s="31">
        <f t="shared" si="2"/>
        <v>40</v>
      </c>
      <c r="L71" s="31">
        <v>44</v>
      </c>
      <c r="M71" s="31">
        <v>0</v>
      </c>
      <c r="N71" s="31">
        <f t="shared" si="3"/>
        <v>44</v>
      </c>
      <c r="O71" s="31">
        <f t="shared" si="4"/>
        <v>623</v>
      </c>
      <c r="P71" s="31">
        <f t="shared" si="5"/>
        <v>851.81</v>
      </c>
      <c r="Q71" s="31">
        <f t="shared" si="6"/>
        <v>1474.81</v>
      </c>
    </row>
    <row r="72" spans="1:17" ht="20.100000000000001" customHeight="1" x14ac:dyDescent="0.3">
      <c r="A72" s="29">
        <v>48</v>
      </c>
      <c r="B72" s="30" t="s">
        <v>45</v>
      </c>
      <c r="C72" s="31">
        <v>359</v>
      </c>
      <c r="D72" s="31">
        <v>24.4</v>
      </c>
      <c r="E72" s="31">
        <f t="shared" si="0"/>
        <v>383.4</v>
      </c>
      <c r="F72" s="31">
        <v>10</v>
      </c>
      <c r="G72" s="31">
        <v>0</v>
      </c>
      <c r="H72" s="31">
        <f t="shared" si="1"/>
        <v>10</v>
      </c>
      <c r="I72" s="31">
        <v>39.75</v>
      </c>
      <c r="J72" s="31">
        <v>0</v>
      </c>
      <c r="K72" s="31">
        <f t="shared" si="2"/>
        <v>39.75</v>
      </c>
      <c r="L72" s="31">
        <v>0</v>
      </c>
      <c r="M72" s="31">
        <v>0</v>
      </c>
      <c r="N72" s="31">
        <f t="shared" si="3"/>
        <v>0</v>
      </c>
      <c r="O72" s="31">
        <f t="shared" si="4"/>
        <v>408.75</v>
      </c>
      <c r="P72" s="31">
        <f t="shared" si="5"/>
        <v>24.4</v>
      </c>
      <c r="Q72" s="31">
        <f t="shared" si="6"/>
        <v>433.15</v>
      </c>
    </row>
    <row r="73" spans="1:17" s="16" customFormat="1" ht="20.100000000000001" customHeight="1" x14ac:dyDescent="0.3">
      <c r="A73" s="32"/>
      <c r="B73" s="33" t="s">
        <v>221</v>
      </c>
      <c r="C73" s="34">
        <f t="shared" ref="C73:Q73" si="24">+C71+C72</f>
        <v>864</v>
      </c>
      <c r="D73" s="34">
        <f t="shared" si="24"/>
        <v>873.15</v>
      </c>
      <c r="E73" s="34">
        <f t="shared" si="24"/>
        <v>1737.15</v>
      </c>
      <c r="F73" s="34">
        <f t="shared" si="24"/>
        <v>44</v>
      </c>
      <c r="G73" s="34">
        <f t="shared" si="24"/>
        <v>3.06</v>
      </c>
      <c r="H73" s="34">
        <f t="shared" si="24"/>
        <v>47.06</v>
      </c>
      <c r="I73" s="34">
        <f t="shared" si="24"/>
        <v>79.75</v>
      </c>
      <c r="J73" s="34">
        <f t="shared" si="24"/>
        <v>0</v>
      </c>
      <c r="K73" s="34">
        <f t="shared" si="24"/>
        <v>79.75</v>
      </c>
      <c r="L73" s="34">
        <f t="shared" si="24"/>
        <v>44</v>
      </c>
      <c r="M73" s="34">
        <f t="shared" si="24"/>
        <v>0</v>
      </c>
      <c r="N73" s="34">
        <f t="shared" si="24"/>
        <v>44</v>
      </c>
      <c r="O73" s="34">
        <f t="shared" si="24"/>
        <v>1031.75</v>
      </c>
      <c r="P73" s="34">
        <f t="shared" si="24"/>
        <v>876.20999999999992</v>
      </c>
      <c r="Q73" s="34">
        <f t="shared" si="24"/>
        <v>1907.96</v>
      </c>
    </row>
    <row r="74" spans="1:17" ht="20.100000000000001" customHeight="1" x14ac:dyDescent="0.3">
      <c r="A74" s="29">
        <v>49</v>
      </c>
      <c r="B74" s="30" t="s">
        <v>46</v>
      </c>
      <c r="C74" s="31">
        <v>662</v>
      </c>
      <c r="D74" s="31">
        <v>155.57</v>
      </c>
      <c r="E74" s="31">
        <f t="shared" ref="E74:E135" si="25">+C74+D74</f>
        <v>817.56999999999994</v>
      </c>
      <c r="F74" s="31">
        <v>20</v>
      </c>
      <c r="G74" s="31">
        <v>12.2</v>
      </c>
      <c r="H74" s="31">
        <f t="shared" ref="H74:H135" si="26">+F74+G74</f>
        <v>32.200000000000003</v>
      </c>
      <c r="I74" s="31">
        <v>26</v>
      </c>
      <c r="J74" s="31">
        <v>0</v>
      </c>
      <c r="K74" s="31">
        <f t="shared" ref="K74:K135" si="27">+I74+J74</f>
        <v>26</v>
      </c>
      <c r="L74" s="31">
        <v>37.5</v>
      </c>
      <c r="M74" s="31">
        <v>34</v>
      </c>
      <c r="N74" s="31">
        <f t="shared" ref="N74:N135" si="28">+L74+M74</f>
        <v>71.5</v>
      </c>
      <c r="O74" s="31">
        <f t="shared" ref="O74:O135" si="29">+C74+F74+I74+L74</f>
        <v>745.5</v>
      </c>
      <c r="P74" s="31">
        <f t="shared" ref="P74:P135" si="30">+D74+G74+J74+M74</f>
        <v>201.76999999999998</v>
      </c>
      <c r="Q74" s="31">
        <f t="shared" ref="Q74:Q135" si="31">+O74+P74</f>
        <v>947.27</v>
      </c>
    </row>
    <row r="75" spans="1:17" ht="20.100000000000001" customHeight="1" x14ac:dyDescent="0.3">
      <c r="A75" s="29">
        <v>50</v>
      </c>
      <c r="B75" s="5" t="s">
        <v>232</v>
      </c>
      <c r="C75" s="31">
        <v>265.2</v>
      </c>
      <c r="D75" s="31">
        <v>39.520000000000003</v>
      </c>
      <c r="E75" s="31">
        <f t="shared" si="25"/>
        <v>304.71999999999997</v>
      </c>
      <c r="F75" s="31">
        <v>23</v>
      </c>
      <c r="G75" s="31">
        <v>6.1</v>
      </c>
      <c r="H75" s="31">
        <f t="shared" si="26"/>
        <v>29.1</v>
      </c>
      <c r="I75" s="31">
        <v>30</v>
      </c>
      <c r="J75" s="31">
        <v>3.46</v>
      </c>
      <c r="K75" s="31">
        <f t="shared" si="27"/>
        <v>33.46</v>
      </c>
      <c r="L75" s="31">
        <v>0</v>
      </c>
      <c r="M75" s="31">
        <v>0</v>
      </c>
      <c r="N75" s="31">
        <f t="shared" si="28"/>
        <v>0</v>
      </c>
      <c r="O75" s="31">
        <f t="shared" si="29"/>
        <v>318.2</v>
      </c>
      <c r="P75" s="31">
        <f t="shared" si="30"/>
        <v>49.080000000000005</v>
      </c>
      <c r="Q75" s="31">
        <f t="shared" si="31"/>
        <v>367.28</v>
      </c>
    </row>
    <row r="76" spans="1:17" ht="20.100000000000001" customHeight="1" x14ac:dyDescent="0.3">
      <c r="A76" s="29">
        <v>51</v>
      </c>
      <c r="B76" s="30" t="s">
        <v>47</v>
      </c>
      <c r="C76" s="31">
        <v>79</v>
      </c>
      <c r="D76" s="31">
        <v>30.51</v>
      </c>
      <c r="E76" s="31">
        <f t="shared" si="25"/>
        <v>109.51</v>
      </c>
      <c r="F76" s="31">
        <v>4</v>
      </c>
      <c r="G76" s="31">
        <v>3.06</v>
      </c>
      <c r="H76" s="31">
        <f t="shared" si="26"/>
        <v>7.0600000000000005</v>
      </c>
      <c r="I76" s="31">
        <v>4</v>
      </c>
      <c r="J76" s="31">
        <v>0</v>
      </c>
      <c r="K76" s="31">
        <f t="shared" si="27"/>
        <v>4</v>
      </c>
      <c r="L76" s="31">
        <v>0</v>
      </c>
      <c r="M76" s="31">
        <v>0</v>
      </c>
      <c r="N76" s="31">
        <f t="shared" si="28"/>
        <v>0</v>
      </c>
      <c r="O76" s="31">
        <f t="shared" si="29"/>
        <v>87</v>
      </c>
      <c r="P76" s="31">
        <f t="shared" si="30"/>
        <v>33.57</v>
      </c>
      <c r="Q76" s="31">
        <f t="shared" si="31"/>
        <v>120.57</v>
      </c>
    </row>
    <row r="77" spans="1:17" s="16" customFormat="1" ht="20.100000000000001" customHeight="1" x14ac:dyDescent="0.3">
      <c r="A77" s="32"/>
      <c r="B77" s="33" t="s">
        <v>46</v>
      </c>
      <c r="C77" s="36">
        <f t="shared" ref="C77:Q77" si="32">+C74+C75+C76</f>
        <v>1006.2</v>
      </c>
      <c r="D77" s="36">
        <f t="shared" si="32"/>
        <v>225.6</v>
      </c>
      <c r="E77" s="36">
        <f t="shared" si="32"/>
        <v>1231.8</v>
      </c>
      <c r="F77" s="36">
        <f t="shared" si="32"/>
        <v>47</v>
      </c>
      <c r="G77" s="36">
        <f t="shared" si="32"/>
        <v>21.359999999999996</v>
      </c>
      <c r="H77" s="36">
        <f t="shared" si="32"/>
        <v>68.36</v>
      </c>
      <c r="I77" s="36">
        <f t="shared" si="32"/>
        <v>60</v>
      </c>
      <c r="J77" s="36">
        <f t="shared" si="32"/>
        <v>3.46</v>
      </c>
      <c r="K77" s="36">
        <f t="shared" si="32"/>
        <v>63.46</v>
      </c>
      <c r="L77" s="36">
        <f t="shared" si="32"/>
        <v>37.5</v>
      </c>
      <c r="M77" s="36">
        <f t="shared" si="32"/>
        <v>34</v>
      </c>
      <c r="N77" s="36">
        <f t="shared" si="32"/>
        <v>71.5</v>
      </c>
      <c r="O77" s="36">
        <f t="shared" si="32"/>
        <v>1150.7</v>
      </c>
      <c r="P77" s="36">
        <f t="shared" si="32"/>
        <v>284.42</v>
      </c>
      <c r="Q77" s="36">
        <f t="shared" si="32"/>
        <v>1435.12</v>
      </c>
    </row>
    <row r="78" spans="1:17" ht="20.100000000000001" customHeight="1" x14ac:dyDescent="0.3">
      <c r="A78" s="29">
        <v>52</v>
      </c>
      <c r="B78" s="30" t="s">
        <v>48</v>
      </c>
      <c r="C78" s="31">
        <v>767</v>
      </c>
      <c r="D78" s="31">
        <v>249.26</v>
      </c>
      <c r="E78" s="31">
        <f t="shared" si="25"/>
        <v>1016.26</v>
      </c>
      <c r="F78" s="31">
        <v>8.51</v>
      </c>
      <c r="G78" s="31">
        <v>12.2</v>
      </c>
      <c r="H78" s="31">
        <f t="shared" si="26"/>
        <v>20.71</v>
      </c>
      <c r="I78" s="31">
        <v>35</v>
      </c>
      <c r="J78" s="31">
        <v>0</v>
      </c>
      <c r="K78" s="31">
        <f t="shared" si="27"/>
        <v>35</v>
      </c>
      <c r="L78" s="31">
        <v>100</v>
      </c>
      <c r="M78" s="31">
        <v>10</v>
      </c>
      <c r="N78" s="31">
        <f t="shared" si="28"/>
        <v>110</v>
      </c>
      <c r="O78" s="31">
        <f t="shared" si="29"/>
        <v>910.51</v>
      </c>
      <c r="P78" s="31">
        <f t="shared" si="30"/>
        <v>271.45999999999998</v>
      </c>
      <c r="Q78" s="31">
        <f t="shared" si="31"/>
        <v>1181.97</v>
      </c>
    </row>
    <row r="79" spans="1:17" ht="20.100000000000001" customHeight="1" x14ac:dyDescent="0.3">
      <c r="A79" s="29">
        <v>53</v>
      </c>
      <c r="B79" s="30" t="s">
        <v>49</v>
      </c>
      <c r="C79" s="31">
        <v>575</v>
      </c>
      <c r="D79" s="31">
        <v>13.440000000000001</v>
      </c>
      <c r="E79" s="31">
        <f t="shared" si="25"/>
        <v>588.44000000000005</v>
      </c>
      <c r="F79" s="31">
        <v>83</v>
      </c>
      <c r="G79" s="31">
        <v>12.2</v>
      </c>
      <c r="H79" s="31">
        <f t="shared" si="26"/>
        <v>95.2</v>
      </c>
      <c r="I79" s="31">
        <v>40</v>
      </c>
      <c r="J79" s="31">
        <v>0</v>
      </c>
      <c r="K79" s="31">
        <f t="shared" si="27"/>
        <v>40</v>
      </c>
      <c r="L79" s="31">
        <v>0</v>
      </c>
      <c r="M79" s="31">
        <v>0</v>
      </c>
      <c r="N79" s="31">
        <f t="shared" si="28"/>
        <v>0</v>
      </c>
      <c r="O79" s="31">
        <f t="shared" si="29"/>
        <v>698</v>
      </c>
      <c r="P79" s="31">
        <f t="shared" si="30"/>
        <v>25.64</v>
      </c>
      <c r="Q79" s="31">
        <f t="shared" si="31"/>
        <v>723.64</v>
      </c>
    </row>
    <row r="80" spans="1:17" ht="20.100000000000001" customHeight="1" x14ac:dyDescent="0.3">
      <c r="A80" s="29">
        <v>54</v>
      </c>
      <c r="B80" s="30" t="s">
        <v>50</v>
      </c>
      <c r="C80" s="31">
        <v>654</v>
      </c>
      <c r="D80" s="31">
        <v>35.83</v>
      </c>
      <c r="E80" s="31">
        <f t="shared" si="25"/>
        <v>689.83</v>
      </c>
      <c r="F80" s="31">
        <v>0</v>
      </c>
      <c r="G80" s="31">
        <v>0</v>
      </c>
      <c r="H80" s="31">
        <f t="shared" si="26"/>
        <v>0</v>
      </c>
      <c r="I80" s="31">
        <v>0</v>
      </c>
      <c r="J80" s="31">
        <v>0</v>
      </c>
      <c r="K80" s="31">
        <f t="shared" si="27"/>
        <v>0</v>
      </c>
      <c r="L80" s="31">
        <v>0</v>
      </c>
      <c r="M80" s="31">
        <v>0</v>
      </c>
      <c r="N80" s="31">
        <f t="shared" si="28"/>
        <v>0</v>
      </c>
      <c r="O80" s="31">
        <f t="shared" si="29"/>
        <v>654</v>
      </c>
      <c r="P80" s="31">
        <f t="shared" si="30"/>
        <v>35.83</v>
      </c>
      <c r="Q80" s="31">
        <f t="shared" si="31"/>
        <v>689.83</v>
      </c>
    </row>
    <row r="81" spans="1:17" s="16" customFormat="1" ht="20.100000000000001" customHeight="1" x14ac:dyDescent="0.3">
      <c r="A81" s="32"/>
      <c r="B81" s="33" t="s">
        <v>48</v>
      </c>
      <c r="C81" s="36">
        <f t="shared" ref="C81:Q81" si="33">+C78+C79+C80</f>
        <v>1996</v>
      </c>
      <c r="D81" s="36">
        <f t="shared" si="33"/>
        <v>298.52999999999997</v>
      </c>
      <c r="E81" s="36">
        <f t="shared" si="33"/>
        <v>2294.5300000000002</v>
      </c>
      <c r="F81" s="36">
        <f t="shared" si="33"/>
        <v>91.51</v>
      </c>
      <c r="G81" s="36">
        <f t="shared" si="33"/>
        <v>24.4</v>
      </c>
      <c r="H81" s="36">
        <f t="shared" si="33"/>
        <v>115.91</v>
      </c>
      <c r="I81" s="36">
        <f t="shared" si="33"/>
        <v>75</v>
      </c>
      <c r="J81" s="36">
        <f t="shared" si="33"/>
        <v>0</v>
      </c>
      <c r="K81" s="36">
        <f t="shared" si="33"/>
        <v>75</v>
      </c>
      <c r="L81" s="36">
        <f t="shared" si="33"/>
        <v>100</v>
      </c>
      <c r="M81" s="36">
        <f t="shared" si="33"/>
        <v>10</v>
      </c>
      <c r="N81" s="36">
        <f t="shared" si="33"/>
        <v>110</v>
      </c>
      <c r="O81" s="36">
        <f t="shared" si="33"/>
        <v>2262.5100000000002</v>
      </c>
      <c r="P81" s="36">
        <f t="shared" si="33"/>
        <v>332.92999999999995</v>
      </c>
      <c r="Q81" s="36">
        <f t="shared" si="33"/>
        <v>2595.44</v>
      </c>
    </row>
    <row r="82" spans="1:17" ht="20.100000000000001" customHeight="1" x14ac:dyDescent="0.3">
      <c r="A82" s="29">
        <v>55</v>
      </c>
      <c r="B82" s="30" t="s">
        <v>51</v>
      </c>
      <c r="C82" s="31">
        <v>758</v>
      </c>
      <c r="D82" s="31">
        <v>145.91999999999999</v>
      </c>
      <c r="E82" s="31">
        <f t="shared" si="25"/>
        <v>903.92</v>
      </c>
      <c r="F82" s="31">
        <v>8</v>
      </c>
      <c r="G82" s="31">
        <v>12.2</v>
      </c>
      <c r="H82" s="31">
        <f t="shared" si="26"/>
        <v>20.2</v>
      </c>
      <c r="I82" s="31">
        <v>26</v>
      </c>
      <c r="J82" s="31">
        <v>0</v>
      </c>
      <c r="K82" s="31">
        <f t="shared" si="27"/>
        <v>26</v>
      </c>
      <c r="L82" s="31">
        <v>5</v>
      </c>
      <c r="M82" s="31">
        <v>0</v>
      </c>
      <c r="N82" s="31">
        <f t="shared" si="28"/>
        <v>5</v>
      </c>
      <c r="O82" s="31">
        <f t="shared" si="29"/>
        <v>797</v>
      </c>
      <c r="P82" s="31">
        <f t="shared" si="30"/>
        <v>158.11999999999998</v>
      </c>
      <c r="Q82" s="31">
        <f t="shared" si="31"/>
        <v>955.12</v>
      </c>
    </row>
    <row r="83" spans="1:17" ht="20.100000000000001" customHeight="1" x14ac:dyDescent="0.3">
      <c r="A83" s="29">
        <v>56</v>
      </c>
      <c r="B83" s="30" t="s">
        <v>52</v>
      </c>
      <c r="C83" s="31">
        <v>219</v>
      </c>
      <c r="D83" s="31">
        <v>15.26</v>
      </c>
      <c r="E83" s="31">
        <f t="shared" si="25"/>
        <v>234.26</v>
      </c>
      <c r="F83" s="31">
        <v>8</v>
      </c>
      <c r="G83" s="31">
        <v>3.06</v>
      </c>
      <c r="H83" s="31">
        <f t="shared" si="26"/>
        <v>11.06</v>
      </c>
      <c r="I83" s="31">
        <v>17</v>
      </c>
      <c r="J83" s="31">
        <v>0</v>
      </c>
      <c r="K83" s="31">
        <f t="shared" si="27"/>
        <v>17</v>
      </c>
      <c r="L83" s="31">
        <v>3.5</v>
      </c>
      <c r="M83" s="31">
        <v>0</v>
      </c>
      <c r="N83" s="31">
        <f t="shared" si="28"/>
        <v>3.5</v>
      </c>
      <c r="O83" s="31">
        <f t="shared" si="29"/>
        <v>247.5</v>
      </c>
      <c r="P83" s="31">
        <f t="shared" si="30"/>
        <v>18.32</v>
      </c>
      <c r="Q83" s="31">
        <f t="shared" si="31"/>
        <v>265.82</v>
      </c>
    </row>
    <row r="84" spans="1:17" s="16" customFormat="1" ht="20.100000000000001" customHeight="1" x14ac:dyDescent="0.3">
      <c r="A84" s="32"/>
      <c r="B84" s="33" t="s">
        <v>51</v>
      </c>
      <c r="C84" s="36">
        <f t="shared" ref="C84:Q84" si="34">+C82+C83</f>
        <v>977</v>
      </c>
      <c r="D84" s="36">
        <f t="shared" si="34"/>
        <v>161.17999999999998</v>
      </c>
      <c r="E84" s="36">
        <f t="shared" si="34"/>
        <v>1138.1799999999998</v>
      </c>
      <c r="F84" s="36">
        <f t="shared" si="34"/>
        <v>16</v>
      </c>
      <c r="G84" s="36">
        <f t="shared" si="34"/>
        <v>15.26</v>
      </c>
      <c r="H84" s="36">
        <f t="shared" si="34"/>
        <v>31.259999999999998</v>
      </c>
      <c r="I84" s="36">
        <f t="shared" si="34"/>
        <v>43</v>
      </c>
      <c r="J84" s="36">
        <f t="shared" si="34"/>
        <v>0</v>
      </c>
      <c r="K84" s="36">
        <f t="shared" si="34"/>
        <v>43</v>
      </c>
      <c r="L84" s="36">
        <f t="shared" si="34"/>
        <v>8.5</v>
      </c>
      <c r="M84" s="36">
        <f t="shared" si="34"/>
        <v>0</v>
      </c>
      <c r="N84" s="36">
        <f t="shared" si="34"/>
        <v>8.5</v>
      </c>
      <c r="O84" s="36">
        <f t="shared" si="34"/>
        <v>1044.5</v>
      </c>
      <c r="P84" s="36">
        <f t="shared" si="34"/>
        <v>176.43999999999997</v>
      </c>
      <c r="Q84" s="36">
        <f t="shared" si="34"/>
        <v>1220.94</v>
      </c>
    </row>
    <row r="85" spans="1:17" ht="20.100000000000001" customHeight="1" x14ac:dyDescent="0.3">
      <c r="A85" s="29">
        <v>57</v>
      </c>
      <c r="B85" s="30" t="s">
        <v>53</v>
      </c>
      <c r="C85" s="31">
        <v>380</v>
      </c>
      <c r="D85" s="31">
        <v>136.03</v>
      </c>
      <c r="E85" s="31">
        <f t="shared" si="25"/>
        <v>516.03</v>
      </c>
      <c r="F85" s="31">
        <v>17</v>
      </c>
      <c r="G85" s="31">
        <v>12.2</v>
      </c>
      <c r="H85" s="31">
        <f t="shared" si="26"/>
        <v>29.2</v>
      </c>
      <c r="I85" s="31">
        <v>17</v>
      </c>
      <c r="J85" s="31">
        <v>0</v>
      </c>
      <c r="K85" s="31">
        <f t="shared" si="27"/>
        <v>17</v>
      </c>
      <c r="L85" s="31">
        <v>60</v>
      </c>
      <c r="M85" s="31">
        <v>85</v>
      </c>
      <c r="N85" s="31">
        <f t="shared" si="28"/>
        <v>145</v>
      </c>
      <c r="O85" s="31">
        <f t="shared" si="29"/>
        <v>474</v>
      </c>
      <c r="P85" s="31">
        <f t="shared" si="30"/>
        <v>233.23</v>
      </c>
      <c r="Q85" s="31">
        <f t="shared" si="31"/>
        <v>707.23</v>
      </c>
    </row>
    <row r="86" spans="1:17" ht="20.100000000000001" customHeight="1" x14ac:dyDescent="0.3">
      <c r="A86" s="29">
        <v>58</v>
      </c>
      <c r="B86" s="5" t="s">
        <v>233</v>
      </c>
      <c r="C86" s="31">
        <v>1076</v>
      </c>
      <c r="D86" s="31">
        <v>96.92</v>
      </c>
      <c r="E86" s="31">
        <f t="shared" si="25"/>
        <v>1172.92</v>
      </c>
      <c r="F86" s="31">
        <v>23.7</v>
      </c>
      <c r="G86" s="31">
        <v>21.35</v>
      </c>
      <c r="H86" s="31">
        <f t="shared" si="26"/>
        <v>45.05</v>
      </c>
      <c r="I86" s="31">
        <v>100</v>
      </c>
      <c r="J86" s="31">
        <v>0</v>
      </c>
      <c r="K86" s="31">
        <f t="shared" si="27"/>
        <v>100</v>
      </c>
      <c r="L86" s="31">
        <v>15.2</v>
      </c>
      <c r="M86" s="31">
        <v>0</v>
      </c>
      <c r="N86" s="31">
        <f t="shared" si="28"/>
        <v>15.2</v>
      </c>
      <c r="O86" s="31">
        <f t="shared" si="29"/>
        <v>1214.9000000000001</v>
      </c>
      <c r="P86" s="31">
        <f t="shared" si="30"/>
        <v>118.27000000000001</v>
      </c>
      <c r="Q86" s="31">
        <f t="shared" si="31"/>
        <v>1333.17</v>
      </c>
    </row>
    <row r="87" spans="1:17" s="16" customFormat="1" ht="20.100000000000001" customHeight="1" x14ac:dyDescent="0.3">
      <c r="A87" s="32"/>
      <c r="B87" s="33" t="s">
        <v>53</v>
      </c>
      <c r="C87" s="36">
        <f t="shared" ref="C87:Q87" si="35">+C85+C86</f>
        <v>1456</v>
      </c>
      <c r="D87" s="36">
        <f t="shared" si="35"/>
        <v>232.95</v>
      </c>
      <c r="E87" s="36">
        <f t="shared" si="35"/>
        <v>1688.95</v>
      </c>
      <c r="F87" s="36">
        <f t="shared" si="35"/>
        <v>40.700000000000003</v>
      </c>
      <c r="G87" s="36">
        <f t="shared" si="35"/>
        <v>33.549999999999997</v>
      </c>
      <c r="H87" s="36">
        <f t="shared" si="35"/>
        <v>74.25</v>
      </c>
      <c r="I87" s="36">
        <f t="shared" si="35"/>
        <v>117</v>
      </c>
      <c r="J87" s="36">
        <f t="shared" si="35"/>
        <v>0</v>
      </c>
      <c r="K87" s="36">
        <f t="shared" si="35"/>
        <v>117</v>
      </c>
      <c r="L87" s="36">
        <f t="shared" si="35"/>
        <v>75.2</v>
      </c>
      <c r="M87" s="36">
        <f t="shared" si="35"/>
        <v>85</v>
      </c>
      <c r="N87" s="36">
        <f t="shared" si="35"/>
        <v>160.19999999999999</v>
      </c>
      <c r="O87" s="36">
        <f t="shared" si="35"/>
        <v>1688.9</v>
      </c>
      <c r="P87" s="36">
        <f t="shared" si="35"/>
        <v>351.5</v>
      </c>
      <c r="Q87" s="36">
        <f t="shared" si="35"/>
        <v>2040.4</v>
      </c>
    </row>
    <row r="88" spans="1:17" ht="20.100000000000001" customHeight="1" x14ac:dyDescent="0.3">
      <c r="A88" s="29">
        <v>59</v>
      </c>
      <c r="B88" s="30" t="s">
        <v>54</v>
      </c>
      <c r="C88" s="31">
        <v>709</v>
      </c>
      <c r="D88" s="31">
        <v>525</v>
      </c>
      <c r="E88" s="31">
        <f t="shared" si="25"/>
        <v>1234</v>
      </c>
      <c r="F88" s="31">
        <v>21</v>
      </c>
      <c r="G88" s="31">
        <v>12.19</v>
      </c>
      <c r="H88" s="31">
        <f t="shared" si="26"/>
        <v>33.19</v>
      </c>
      <c r="I88" s="31">
        <v>30</v>
      </c>
      <c r="J88" s="31">
        <v>19.329999999999998</v>
      </c>
      <c r="K88" s="31">
        <f t="shared" si="27"/>
        <v>49.33</v>
      </c>
      <c r="L88" s="31">
        <v>70</v>
      </c>
      <c r="M88" s="31">
        <v>68.5</v>
      </c>
      <c r="N88" s="31">
        <f t="shared" si="28"/>
        <v>138.5</v>
      </c>
      <c r="O88" s="31">
        <f t="shared" si="29"/>
        <v>830</v>
      </c>
      <c r="P88" s="31">
        <f t="shared" si="30"/>
        <v>625.0200000000001</v>
      </c>
      <c r="Q88" s="31">
        <f t="shared" si="31"/>
        <v>1455.02</v>
      </c>
    </row>
    <row r="89" spans="1:17" ht="20.100000000000001" customHeight="1" x14ac:dyDescent="0.3">
      <c r="A89" s="29">
        <v>60</v>
      </c>
      <c r="B89" s="30" t="s">
        <v>55</v>
      </c>
      <c r="C89" s="31">
        <v>454</v>
      </c>
      <c r="D89" s="31">
        <v>1257.93</v>
      </c>
      <c r="E89" s="31">
        <f t="shared" si="25"/>
        <v>1711.93</v>
      </c>
      <c r="F89" s="31">
        <v>43</v>
      </c>
      <c r="G89" s="31">
        <v>30.51</v>
      </c>
      <c r="H89" s="31">
        <f t="shared" si="26"/>
        <v>73.510000000000005</v>
      </c>
      <c r="I89" s="31">
        <v>65.25</v>
      </c>
      <c r="J89" s="31">
        <v>0</v>
      </c>
      <c r="K89" s="31">
        <f t="shared" si="27"/>
        <v>65.25</v>
      </c>
      <c r="L89" s="31">
        <v>50</v>
      </c>
      <c r="M89" s="31">
        <v>150</v>
      </c>
      <c r="N89" s="31">
        <f t="shared" si="28"/>
        <v>200</v>
      </c>
      <c r="O89" s="31">
        <f t="shared" si="29"/>
        <v>612.25</v>
      </c>
      <c r="P89" s="31">
        <f t="shared" si="30"/>
        <v>1438.44</v>
      </c>
      <c r="Q89" s="31">
        <f t="shared" si="31"/>
        <v>2050.69</v>
      </c>
    </row>
    <row r="90" spans="1:17" ht="20.100000000000001" customHeight="1" x14ac:dyDescent="0.3">
      <c r="A90" s="29">
        <v>61</v>
      </c>
      <c r="B90" s="5" t="s">
        <v>234</v>
      </c>
      <c r="C90" s="31">
        <v>0</v>
      </c>
      <c r="D90" s="31">
        <v>0</v>
      </c>
      <c r="E90" s="31">
        <f t="shared" si="25"/>
        <v>0</v>
      </c>
      <c r="F90" s="31">
        <v>0</v>
      </c>
      <c r="G90" s="31">
        <v>0</v>
      </c>
      <c r="H90" s="31">
        <f t="shared" si="26"/>
        <v>0</v>
      </c>
      <c r="I90" s="31">
        <v>0</v>
      </c>
      <c r="J90" s="31">
        <v>0</v>
      </c>
      <c r="K90" s="31">
        <f t="shared" si="27"/>
        <v>0</v>
      </c>
      <c r="L90" s="31">
        <v>0</v>
      </c>
      <c r="M90" s="31">
        <v>0</v>
      </c>
      <c r="N90" s="31">
        <f t="shared" si="28"/>
        <v>0</v>
      </c>
      <c r="O90" s="31">
        <f t="shared" si="29"/>
        <v>0</v>
      </c>
      <c r="P90" s="31">
        <f t="shared" si="30"/>
        <v>0</v>
      </c>
      <c r="Q90" s="31">
        <f t="shared" si="31"/>
        <v>0</v>
      </c>
    </row>
    <row r="91" spans="1:17" s="17" customFormat="1" ht="20.100000000000001" customHeight="1" x14ac:dyDescent="0.3">
      <c r="A91" s="43"/>
      <c r="B91" s="44" t="s">
        <v>56</v>
      </c>
      <c r="C91" s="45">
        <f t="shared" ref="C91:Q91" si="36">+C90+C89+C88+C87+C84+C81+C77+C73+C70+C67+C64+C61+C58+C54+C51+C46+C47+C45+C41+C38+C35+C31+C28+C27+C19+C16+C13+C10</f>
        <v>37000.000000000007</v>
      </c>
      <c r="D91" s="45">
        <f t="shared" si="36"/>
        <v>11917.999999999998</v>
      </c>
      <c r="E91" s="45">
        <f t="shared" si="36"/>
        <v>48917.999999999993</v>
      </c>
      <c r="F91" s="45">
        <f t="shared" si="36"/>
        <v>1442.0000000000002</v>
      </c>
      <c r="G91" s="45">
        <f t="shared" si="36"/>
        <v>4429.9999999999991</v>
      </c>
      <c r="H91" s="45">
        <f t="shared" si="36"/>
        <v>5872</v>
      </c>
      <c r="I91" s="45">
        <f t="shared" si="36"/>
        <v>1686</v>
      </c>
      <c r="J91" s="45">
        <f t="shared" si="36"/>
        <v>95.999999999999986</v>
      </c>
      <c r="K91" s="45">
        <f t="shared" si="36"/>
        <v>1782</v>
      </c>
      <c r="L91" s="45">
        <f t="shared" si="36"/>
        <v>3608.0000000000005</v>
      </c>
      <c r="M91" s="45">
        <f t="shared" si="36"/>
        <v>1320</v>
      </c>
      <c r="N91" s="45">
        <f t="shared" si="36"/>
        <v>4928</v>
      </c>
      <c r="O91" s="45">
        <f t="shared" si="36"/>
        <v>43736.000000000007</v>
      </c>
      <c r="P91" s="45">
        <f t="shared" si="36"/>
        <v>17764</v>
      </c>
      <c r="Q91" s="45">
        <f t="shared" si="36"/>
        <v>61500</v>
      </c>
    </row>
    <row r="92" spans="1:17" ht="20.100000000000001" customHeight="1" x14ac:dyDescent="0.3">
      <c r="A92" s="29">
        <v>1</v>
      </c>
      <c r="B92" s="30" t="s">
        <v>57</v>
      </c>
      <c r="C92" s="31">
        <v>330</v>
      </c>
      <c r="D92" s="31">
        <v>65</v>
      </c>
      <c r="E92" s="31">
        <f t="shared" si="25"/>
        <v>395</v>
      </c>
      <c r="F92" s="31">
        <v>0</v>
      </c>
      <c r="G92" s="31">
        <v>0</v>
      </c>
      <c r="H92" s="31">
        <f t="shared" si="26"/>
        <v>0</v>
      </c>
      <c r="I92" s="31">
        <v>80</v>
      </c>
      <c r="J92" s="31">
        <v>1.5</v>
      </c>
      <c r="K92" s="31">
        <f t="shared" si="27"/>
        <v>81.5</v>
      </c>
      <c r="L92" s="31">
        <v>0</v>
      </c>
      <c r="M92" s="31">
        <v>0</v>
      </c>
      <c r="N92" s="31">
        <f t="shared" si="28"/>
        <v>0</v>
      </c>
      <c r="O92" s="31">
        <f t="shared" si="29"/>
        <v>410</v>
      </c>
      <c r="P92" s="31">
        <f t="shared" si="30"/>
        <v>66.5</v>
      </c>
      <c r="Q92" s="31">
        <f t="shared" si="31"/>
        <v>476.5</v>
      </c>
    </row>
    <row r="93" spans="1:17" ht="20.100000000000001" customHeight="1" x14ac:dyDescent="0.3">
      <c r="A93" s="29">
        <v>2</v>
      </c>
      <c r="B93" s="30" t="s">
        <v>58</v>
      </c>
      <c r="C93" s="31">
        <v>380</v>
      </c>
      <c r="D93" s="31">
        <v>132.88</v>
      </c>
      <c r="E93" s="31">
        <f t="shared" si="25"/>
        <v>512.88</v>
      </c>
      <c r="F93" s="31">
        <v>0</v>
      </c>
      <c r="G93" s="31">
        <v>0</v>
      </c>
      <c r="H93" s="31">
        <f t="shared" si="26"/>
        <v>0</v>
      </c>
      <c r="I93" s="31">
        <v>24</v>
      </c>
      <c r="J93" s="31">
        <v>0</v>
      </c>
      <c r="K93" s="31">
        <f t="shared" si="27"/>
        <v>24</v>
      </c>
      <c r="L93" s="31">
        <v>30</v>
      </c>
      <c r="M93" s="31">
        <v>2</v>
      </c>
      <c r="N93" s="31">
        <f t="shared" si="28"/>
        <v>32</v>
      </c>
      <c r="O93" s="31">
        <f t="shared" si="29"/>
        <v>434</v>
      </c>
      <c r="P93" s="31">
        <f t="shared" si="30"/>
        <v>134.88</v>
      </c>
      <c r="Q93" s="31">
        <f t="shared" si="31"/>
        <v>568.88</v>
      </c>
    </row>
    <row r="94" spans="1:17" ht="20.100000000000001" customHeight="1" x14ac:dyDescent="0.3">
      <c r="A94" s="29">
        <v>3</v>
      </c>
      <c r="B94" s="30" t="s">
        <v>59</v>
      </c>
      <c r="C94" s="31">
        <v>180</v>
      </c>
      <c r="D94" s="31">
        <v>0</v>
      </c>
      <c r="E94" s="31">
        <f t="shared" si="25"/>
        <v>180</v>
      </c>
      <c r="F94" s="31">
        <v>0</v>
      </c>
      <c r="G94" s="31">
        <v>0</v>
      </c>
      <c r="H94" s="31">
        <f t="shared" si="26"/>
        <v>0</v>
      </c>
      <c r="I94" s="31">
        <v>4</v>
      </c>
      <c r="J94" s="31">
        <v>0</v>
      </c>
      <c r="K94" s="31">
        <f t="shared" si="27"/>
        <v>4</v>
      </c>
      <c r="L94" s="31">
        <v>22</v>
      </c>
      <c r="M94" s="31">
        <v>1</v>
      </c>
      <c r="N94" s="31">
        <f t="shared" si="28"/>
        <v>23</v>
      </c>
      <c r="O94" s="31">
        <f t="shared" si="29"/>
        <v>206</v>
      </c>
      <c r="P94" s="31">
        <f t="shared" si="30"/>
        <v>1</v>
      </c>
      <c r="Q94" s="31">
        <f t="shared" si="31"/>
        <v>207</v>
      </c>
    </row>
    <row r="95" spans="1:17" s="16" customFormat="1" ht="20.100000000000001" customHeight="1" x14ac:dyDescent="0.3">
      <c r="A95" s="32"/>
      <c r="B95" s="33" t="s">
        <v>58</v>
      </c>
      <c r="C95" s="34">
        <f t="shared" ref="C95:Q95" si="37">+C93+C94</f>
        <v>560</v>
      </c>
      <c r="D95" s="34">
        <f t="shared" si="37"/>
        <v>132.88</v>
      </c>
      <c r="E95" s="34">
        <f t="shared" si="37"/>
        <v>692.88</v>
      </c>
      <c r="F95" s="34">
        <f t="shared" si="37"/>
        <v>0</v>
      </c>
      <c r="G95" s="34">
        <f t="shared" si="37"/>
        <v>0</v>
      </c>
      <c r="H95" s="34">
        <f t="shared" si="37"/>
        <v>0</v>
      </c>
      <c r="I95" s="34">
        <f t="shared" si="37"/>
        <v>28</v>
      </c>
      <c r="J95" s="34">
        <f t="shared" si="37"/>
        <v>0</v>
      </c>
      <c r="K95" s="34">
        <f t="shared" si="37"/>
        <v>28</v>
      </c>
      <c r="L95" s="34">
        <f t="shared" si="37"/>
        <v>52</v>
      </c>
      <c r="M95" s="34">
        <f t="shared" si="37"/>
        <v>3</v>
      </c>
      <c r="N95" s="34">
        <f t="shared" si="37"/>
        <v>55</v>
      </c>
      <c r="O95" s="34">
        <f t="shared" si="37"/>
        <v>640</v>
      </c>
      <c r="P95" s="34">
        <f t="shared" si="37"/>
        <v>135.88</v>
      </c>
      <c r="Q95" s="34">
        <f t="shared" si="37"/>
        <v>775.88</v>
      </c>
    </row>
    <row r="96" spans="1:17" ht="20.100000000000001" customHeight="1" x14ac:dyDescent="0.3">
      <c r="A96" s="29">
        <v>4</v>
      </c>
      <c r="B96" s="30" t="s">
        <v>60</v>
      </c>
      <c r="C96" s="31">
        <v>500</v>
      </c>
      <c r="D96" s="31">
        <v>60</v>
      </c>
      <c r="E96" s="31">
        <f t="shared" si="25"/>
        <v>560</v>
      </c>
      <c r="F96" s="31">
        <v>0</v>
      </c>
      <c r="G96" s="31">
        <v>0</v>
      </c>
      <c r="H96" s="31">
        <f t="shared" si="26"/>
        <v>0</v>
      </c>
      <c r="I96" s="31">
        <v>11</v>
      </c>
      <c r="J96" s="31">
        <v>0</v>
      </c>
      <c r="K96" s="31">
        <f t="shared" si="27"/>
        <v>11</v>
      </c>
      <c r="L96" s="31">
        <v>55</v>
      </c>
      <c r="M96" s="31">
        <v>3.5</v>
      </c>
      <c r="N96" s="31">
        <f t="shared" si="28"/>
        <v>58.5</v>
      </c>
      <c r="O96" s="31">
        <f t="shared" si="29"/>
        <v>566</v>
      </c>
      <c r="P96" s="31">
        <f t="shared" si="30"/>
        <v>63.5</v>
      </c>
      <c r="Q96" s="31">
        <f t="shared" si="31"/>
        <v>629.5</v>
      </c>
    </row>
    <row r="97" spans="1:18" ht="20.100000000000001" customHeight="1" x14ac:dyDescent="0.3">
      <c r="A97" s="29">
        <v>5</v>
      </c>
      <c r="B97" s="30" t="s">
        <v>61</v>
      </c>
      <c r="C97" s="31">
        <v>265</v>
      </c>
      <c r="D97" s="31">
        <v>28</v>
      </c>
      <c r="E97" s="31">
        <f t="shared" si="25"/>
        <v>293</v>
      </c>
      <c r="F97" s="31">
        <v>170</v>
      </c>
      <c r="G97" s="31">
        <v>66.56</v>
      </c>
      <c r="H97" s="31">
        <f t="shared" si="26"/>
        <v>236.56</v>
      </c>
      <c r="I97" s="31">
        <v>8</v>
      </c>
      <c r="J97" s="31">
        <v>0</v>
      </c>
      <c r="K97" s="31">
        <f t="shared" si="27"/>
        <v>8</v>
      </c>
      <c r="L97" s="31">
        <v>45</v>
      </c>
      <c r="M97" s="31">
        <v>0</v>
      </c>
      <c r="N97" s="31">
        <f t="shared" si="28"/>
        <v>45</v>
      </c>
      <c r="O97" s="31">
        <f t="shared" si="29"/>
        <v>488</v>
      </c>
      <c r="P97" s="31">
        <f t="shared" si="30"/>
        <v>94.56</v>
      </c>
      <c r="Q97" s="31">
        <f t="shared" si="31"/>
        <v>582.55999999999995</v>
      </c>
    </row>
    <row r="98" spans="1:18" ht="20.100000000000001" customHeight="1" x14ac:dyDescent="0.3">
      <c r="A98" s="29">
        <v>6</v>
      </c>
      <c r="B98" s="30" t="s">
        <v>62</v>
      </c>
      <c r="C98" s="31">
        <v>650</v>
      </c>
      <c r="D98" s="31">
        <v>129.47</v>
      </c>
      <c r="E98" s="31">
        <f t="shared" si="25"/>
        <v>779.47</v>
      </c>
      <c r="F98" s="31">
        <v>100</v>
      </c>
      <c r="G98" s="31">
        <v>85</v>
      </c>
      <c r="H98" s="31">
        <f t="shared" si="26"/>
        <v>185</v>
      </c>
      <c r="I98" s="31">
        <v>30</v>
      </c>
      <c r="J98" s="31">
        <v>0</v>
      </c>
      <c r="K98" s="31">
        <f t="shared" si="27"/>
        <v>30</v>
      </c>
      <c r="L98" s="31">
        <v>25</v>
      </c>
      <c r="M98" s="31">
        <v>0</v>
      </c>
      <c r="N98" s="31">
        <f t="shared" si="28"/>
        <v>25</v>
      </c>
      <c r="O98" s="31">
        <f t="shared" si="29"/>
        <v>805</v>
      </c>
      <c r="P98" s="31">
        <f t="shared" si="30"/>
        <v>214.47</v>
      </c>
      <c r="Q98" s="31">
        <f t="shared" si="31"/>
        <v>1019.47</v>
      </c>
    </row>
    <row r="99" spans="1:18" ht="20.100000000000001" customHeight="1" x14ac:dyDescent="0.3">
      <c r="A99" s="29">
        <v>7</v>
      </c>
      <c r="B99" s="30" t="s">
        <v>63</v>
      </c>
      <c r="C99" s="31">
        <v>155</v>
      </c>
      <c r="D99" s="31">
        <v>6.5</v>
      </c>
      <c r="E99" s="31">
        <f t="shared" si="25"/>
        <v>161.5</v>
      </c>
      <c r="F99" s="31">
        <v>5</v>
      </c>
      <c r="G99" s="31">
        <v>10</v>
      </c>
      <c r="H99" s="31">
        <f t="shared" si="26"/>
        <v>15</v>
      </c>
      <c r="I99" s="31">
        <v>10</v>
      </c>
      <c r="J99" s="31">
        <v>0</v>
      </c>
      <c r="K99" s="31">
        <f t="shared" si="27"/>
        <v>10</v>
      </c>
      <c r="L99" s="31">
        <v>14</v>
      </c>
      <c r="M99" s="31">
        <v>0</v>
      </c>
      <c r="N99" s="31">
        <f t="shared" si="28"/>
        <v>14</v>
      </c>
      <c r="O99" s="31">
        <f t="shared" si="29"/>
        <v>184</v>
      </c>
      <c r="P99" s="31">
        <f t="shared" si="30"/>
        <v>16.5</v>
      </c>
      <c r="Q99" s="31">
        <f t="shared" si="31"/>
        <v>200.5</v>
      </c>
    </row>
    <row r="100" spans="1:18" s="16" customFormat="1" ht="20.100000000000001" customHeight="1" x14ac:dyDescent="0.3">
      <c r="A100" s="32"/>
      <c r="B100" s="33" t="s">
        <v>62</v>
      </c>
      <c r="C100" s="34">
        <f t="shared" ref="C100:Q100" si="38">+C98+C99</f>
        <v>805</v>
      </c>
      <c r="D100" s="34">
        <f t="shared" si="38"/>
        <v>135.97</v>
      </c>
      <c r="E100" s="34">
        <f t="shared" si="38"/>
        <v>940.97</v>
      </c>
      <c r="F100" s="34">
        <f t="shared" si="38"/>
        <v>105</v>
      </c>
      <c r="G100" s="34">
        <f t="shared" si="38"/>
        <v>95</v>
      </c>
      <c r="H100" s="34">
        <f t="shared" si="38"/>
        <v>200</v>
      </c>
      <c r="I100" s="34">
        <f t="shared" si="38"/>
        <v>40</v>
      </c>
      <c r="J100" s="34">
        <f t="shared" si="38"/>
        <v>0</v>
      </c>
      <c r="K100" s="34">
        <f t="shared" si="38"/>
        <v>40</v>
      </c>
      <c r="L100" s="34">
        <f t="shared" si="38"/>
        <v>39</v>
      </c>
      <c r="M100" s="34">
        <f t="shared" si="38"/>
        <v>0</v>
      </c>
      <c r="N100" s="34">
        <f t="shared" si="38"/>
        <v>39</v>
      </c>
      <c r="O100" s="34">
        <f t="shared" si="38"/>
        <v>989</v>
      </c>
      <c r="P100" s="34">
        <f t="shared" si="38"/>
        <v>230.97</v>
      </c>
      <c r="Q100" s="34">
        <f t="shared" si="38"/>
        <v>1219.97</v>
      </c>
    </row>
    <row r="101" spans="1:18" ht="20.100000000000001" customHeight="1" x14ac:dyDescent="0.3">
      <c r="A101" s="29">
        <v>8</v>
      </c>
      <c r="B101" s="30" t="s">
        <v>64</v>
      </c>
      <c r="C101" s="31">
        <v>660</v>
      </c>
      <c r="D101" s="31">
        <v>177.5</v>
      </c>
      <c r="E101" s="31">
        <f t="shared" si="25"/>
        <v>837.5</v>
      </c>
      <c r="F101" s="31">
        <v>187.3</v>
      </c>
      <c r="G101" s="31">
        <v>60</v>
      </c>
      <c r="H101" s="31">
        <f t="shared" si="26"/>
        <v>247.3</v>
      </c>
      <c r="I101" s="31">
        <v>4</v>
      </c>
      <c r="J101" s="31">
        <v>1.5</v>
      </c>
      <c r="K101" s="31">
        <f t="shared" si="27"/>
        <v>5.5</v>
      </c>
      <c r="L101" s="31">
        <v>30</v>
      </c>
      <c r="M101" s="31">
        <v>1</v>
      </c>
      <c r="N101" s="31">
        <f t="shared" si="28"/>
        <v>31</v>
      </c>
      <c r="O101" s="31">
        <f t="shared" si="29"/>
        <v>881.3</v>
      </c>
      <c r="P101" s="31">
        <f t="shared" si="30"/>
        <v>240</v>
      </c>
      <c r="Q101" s="31">
        <f t="shared" si="31"/>
        <v>1121.3</v>
      </c>
    </row>
    <row r="102" spans="1:18" ht="20.100000000000001" customHeight="1" x14ac:dyDescent="0.3">
      <c r="A102" s="29">
        <v>9</v>
      </c>
      <c r="B102" s="30" t="s">
        <v>65</v>
      </c>
      <c r="C102" s="31">
        <v>160</v>
      </c>
      <c r="D102" s="31">
        <v>0</v>
      </c>
      <c r="E102" s="31">
        <f t="shared" si="25"/>
        <v>160</v>
      </c>
      <c r="F102" s="31">
        <v>75</v>
      </c>
      <c r="G102" s="31">
        <v>10</v>
      </c>
      <c r="H102" s="31">
        <f t="shared" si="26"/>
        <v>85</v>
      </c>
      <c r="I102" s="31">
        <v>20</v>
      </c>
      <c r="J102" s="31">
        <v>0</v>
      </c>
      <c r="K102" s="31">
        <f t="shared" si="27"/>
        <v>20</v>
      </c>
      <c r="L102" s="31">
        <v>26</v>
      </c>
      <c r="M102" s="31">
        <v>0</v>
      </c>
      <c r="N102" s="31">
        <f t="shared" si="28"/>
        <v>26</v>
      </c>
      <c r="O102" s="31">
        <f t="shared" si="29"/>
        <v>281</v>
      </c>
      <c r="P102" s="31">
        <f t="shared" si="30"/>
        <v>10</v>
      </c>
      <c r="Q102" s="31">
        <f t="shared" si="31"/>
        <v>291</v>
      </c>
    </row>
    <row r="103" spans="1:18" s="16" customFormat="1" ht="20.100000000000001" customHeight="1" x14ac:dyDescent="0.3">
      <c r="A103" s="32"/>
      <c r="B103" s="33" t="s">
        <v>64</v>
      </c>
      <c r="C103" s="34">
        <f t="shared" ref="C103:Q103" si="39">+C101+C102</f>
        <v>820</v>
      </c>
      <c r="D103" s="34">
        <f t="shared" si="39"/>
        <v>177.5</v>
      </c>
      <c r="E103" s="34">
        <f t="shared" si="39"/>
        <v>997.5</v>
      </c>
      <c r="F103" s="34">
        <f t="shared" si="39"/>
        <v>262.3</v>
      </c>
      <c r="G103" s="34">
        <f t="shared" si="39"/>
        <v>70</v>
      </c>
      <c r="H103" s="34">
        <f t="shared" si="39"/>
        <v>332.3</v>
      </c>
      <c r="I103" s="34">
        <f t="shared" si="39"/>
        <v>24</v>
      </c>
      <c r="J103" s="34">
        <f t="shared" si="39"/>
        <v>1.5</v>
      </c>
      <c r="K103" s="34">
        <f t="shared" si="39"/>
        <v>25.5</v>
      </c>
      <c r="L103" s="34">
        <f t="shared" si="39"/>
        <v>56</v>
      </c>
      <c r="M103" s="34">
        <f t="shared" si="39"/>
        <v>1</v>
      </c>
      <c r="N103" s="34">
        <f t="shared" si="39"/>
        <v>57</v>
      </c>
      <c r="O103" s="34">
        <f t="shared" si="39"/>
        <v>1162.3</v>
      </c>
      <c r="P103" s="34">
        <f t="shared" si="39"/>
        <v>250</v>
      </c>
      <c r="Q103" s="34">
        <f t="shared" si="39"/>
        <v>1412.3</v>
      </c>
    </row>
    <row r="104" spans="1:18" ht="20.100000000000001" customHeight="1" x14ac:dyDescent="0.3">
      <c r="A104" s="29">
        <v>10</v>
      </c>
      <c r="B104" s="30" t="s">
        <v>66</v>
      </c>
      <c r="C104" s="39">
        <v>350</v>
      </c>
      <c r="D104" s="39">
        <v>140</v>
      </c>
      <c r="E104" s="31">
        <f t="shared" si="25"/>
        <v>490</v>
      </c>
      <c r="F104" s="39">
        <v>10</v>
      </c>
      <c r="G104" s="39">
        <v>0</v>
      </c>
      <c r="H104" s="31">
        <f t="shared" si="26"/>
        <v>10</v>
      </c>
      <c r="I104" s="39">
        <v>65</v>
      </c>
      <c r="J104" s="39">
        <v>1.5</v>
      </c>
      <c r="K104" s="31">
        <f t="shared" si="27"/>
        <v>66.5</v>
      </c>
      <c r="L104" s="39">
        <v>70</v>
      </c>
      <c r="M104" s="39">
        <v>1.2</v>
      </c>
      <c r="N104" s="31">
        <f t="shared" si="28"/>
        <v>71.2</v>
      </c>
      <c r="O104" s="31">
        <f t="shared" si="29"/>
        <v>495</v>
      </c>
      <c r="P104" s="31">
        <f t="shared" si="30"/>
        <v>142.69999999999999</v>
      </c>
      <c r="Q104" s="31">
        <f t="shared" si="31"/>
        <v>637.70000000000005</v>
      </c>
    </row>
    <row r="105" spans="1:18" ht="20.100000000000001" customHeight="1" x14ac:dyDescent="0.3">
      <c r="A105" s="29">
        <v>11</v>
      </c>
      <c r="B105" s="30" t="s">
        <v>67</v>
      </c>
      <c r="C105" s="39">
        <v>180</v>
      </c>
      <c r="D105" s="39">
        <v>3</v>
      </c>
      <c r="E105" s="31">
        <f t="shared" si="25"/>
        <v>183</v>
      </c>
      <c r="F105" s="39">
        <v>214</v>
      </c>
      <c r="G105" s="39">
        <v>10</v>
      </c>
      <c r="H105" s="31">
        <f t="shared" si="26"/>
        <v>224</v>
      </c>
      <c r="I105" s="39">
        <v>15</v>
      </c>
      <c r="J105" s="39">
        <v>0</v>
      </c>
      <c r="K105" s="31">
        <f t="shared" si="27"/>
        <v>15</v>
      </c>
      <c r="L105" s="39">
        <v>25</v>
      </c>
      <c r="M105" s="39">
        <v>0</v>
      </c>
      <c r="N105" s="31">
        <f t="shared" si="28"/>
        <v>25</v>
      </c>
      <c r="O105" s="31">
        <f t="shared" si="29"/>
        <v>434</v>
      </c>
      <c r="P105" s="31">
        <f t="shared" si="30"/>
        <v>13</v>
      </c>
      <c r="Q105" s="31">
        <f t="shared" si="31"/>
        <v>447</v>
      </c>
    </row>
    <row r="106" spans="1:18" s="16" customFormat="1" ht="20.100000000000001" customHeight="1" x14ac:dyDescent="0.3">
      <c r="A106" s="32"/>
      <c r="B106" s="33" t="s">
        <v>66</v>
      </c>
      <c r="C106" s="34">
        <f t="shared" ref="C106:Q106" si="40">+C104+C105</f>
        <v>530</v>
      </c>
      <c r="D106" s="34">
        <f t="shared" si="40"/>
        <v>143</v>
      </c>
      <c r="E106" s="34">
        <f t="shared" si="40"/>
        <v>673</v>
      </c>
      <c r="F106" s="34">
        <f t="shared" si="40"/>
        <v>224</v>
      </c>
      <c r="G106" s="34">
        <f t="shared" si="40"/>
        <v>10</v>
      </c>
      <c r="H106" s="34">
        <f t="shared" si="40"/>
        <v>234</v>
      </c>
      <c r="I106" s="34">
        <f t="shared" si="40"/>
        <v>80</v>
      </c>
      <c r="J106" s="34">
        <f t="shared" si="40"/>
        <v>1.5</v>
      </c>
      <c r="K106" s="34">
        <f t="shared" si="40"/>
        <v>81.5</v>
      </c>
      <c r="L106" s="34">
        <f t="shared" si="40"/>
        <v>95</v>
      </c>
      <c r="M106" s="34">
        <f t="shared" si="40"/>
        <v>1.2</v>
      </c>
      <c r="N106" s="34">
        <f t="shared" si="40"/>
        <v>96.2</v>
      </c>
      <c r="O106" s="34">
        <f t="shared" si="40"/>
        <v>929</v>
      </c>
      <c r="P106" s="34">
        <f t="shared" si="40"/>
        <v>155.69999999999999</v>
      </c>
      <c r="Q106" s="34">
        <f t="shared" si="40"/>
        <v>1084.7</v>
      </c>
    </row>
    <row r="107" spans="1:18" ht="20.100000000000001" customHeight="1" x14ac:dyDescent="0.3">
      <c r="A107" s="29">
        <v>12</v>
      </c>
      <c r="B107" s="30" t="s">
        <v>68</v>
      </c>
      <c r="C107" s="31">
        <v>1482</v>
      </c>
      <c r="D107" s="31">
        <v>260</v>
      </c>
      <c r="E107" s="31">
        <f t="shared" si="25"/>
        <v>1742</v>
      </c>
      <c r="F107" s="31">
        <v>150</v>
      </c>
      <c r="G107" s="31">
        <v>4.93</v>
      </c>
      <c r="H107" s="31">
        <f t="shared" si="26"/>
        <v>154.93</v>
      </c>
      <c r="I107" s="31">
        <v>224.5</v>
      </c>
      <c r="J107" s="31">
        <v>0</v>
      </c>
      <c r="K107" s="31">
        <f t="shared" si="27"/>
        <v>224.5</v>
      </c>
      <c r="L107" s="31">
        <v>480</v>
      </c>
      <c r="M107" s="31">
        <v>0</v>
      </c>
      <c r="N107" s="31">
        <f t="shared" si="28"/>
        <v>480</v>
      </c>
      <c r="O107" s="31">
        <f t="shared" si="29"/>
        <v>2336.5</v>
      </c>
      <c r="P107" s="31">
        <f t="shared" si="30"/>
        <v>264.93</v>
      </c>
      <c r="Q107" s="31">
        <f t="shared" si="31"/>
        <v>2601.4299999999998</v>
      </c>
    </row>
    <row r="108" spans="1:18" ht="20.100000000000001" customHeight="1" x14ac:dyDescent="0.3">
      <c r="A108" s="29">
        <v>13</v>
      </c>
      <c r="B108" s="41" t="s">
        <v>69</v>
      </c>
      <c r="C108" s="31">
        <v>375</v>
      </c>
      <c r="D108" s="31">
        <v>50</v>
      </c>
      <c r="E108" s="31">
        <f t="shared" si="25"/>
        <v>425</v>
      </c>
      <c r="F108" s="31">
        <v>200</v>
      </c>
      <c r="G108" s="39">
        <v>3</v>
      </c>
      <c r="H108" s="31">
        <f t="shared" si="26"/>
        <v>203</v>
      </c>
      <c r="I108" s="31">
        <v>25</v>
      </c>
      <c r="J108" s="31">
        <v>3.05</v>
      </c>
      <c r="K108" s="31">
        <f t="shared" si="27"/>
        <v>28.05</v>
      </c>
      <c r="L108" s="31">
        <v>60</v>
      </c>
      <c r="M108" s="31">
        <v>3.25</v>
      </c>
      <c r="N108" s="31">
        <f t="shared" si="28"/>
        <v>63.25</v>
      </c>
      <c r="O108" s="31">
        <f t="shared" si="29"/>
        <v>660</v>
      </c>
      <c r="P108" s="31">
        <f t="shared" si="30"/>
        <v>59.3</v>
      </c>
      <c r="Q108" s="31">
        <f t="shared" si="31"/>
        <v>719.3</v>
      </c>
    </row>
    <row r="109" spans="1:18" s="16" customFormat="1" ht="20.100000000000001" customHeight="1" x14ac:dyDescent="0.3">
      <c r="A109" s="32"/>
      <c r="B109" s="33" t="s">
        <v>68</v>
      </c>
      <c r="C109" s="34">
        <f t="shared" ref="C109:Q109" si="41">+C107+C108</f>
        <v>1857</v>
      </c>
      <c r="D109" s="34">
        <f t="shared" si="41"/>
        <v>310</v>
      </c>
      <c r="E109" s="34">
        <f t="shared" si="41"/>
        <v>2167</v>
      </c>
      <c r="F109" s="34">
        <f t="shared" si="41"/>
        <v>350</v>
      </c>
      <c r="G109" s="34">
        <f t="shared" si="41"/>
        <v>7.93</v>
      </c>
      <c r="H109" s="34">
        <f t="shared" si="41"/>
        <v>357.93</v>
      </c>
      <c r="I109" s="34">
        <f t="shared" si="41"/>
        <v>249.5</v>
      </c>
      <c r="J109" s="34">
        <f t="shared" si="41"/>
        <v>3.05</v>
      </c>
      <c r="K109" s="34">
        <f t="shared" si="41"/>
        <v>252.55</v>
      </c>
      <c r="L109" s="34">
        <f t="shared" si="41"/>
        <v>540</v>
      </c>
      <c r="M109" s="34">
        <f t="shared" si="41"/>
        <v>3.25</v>
      </c>
      <c r="N109" s="34">
        <f t="shared" si="41"/>
        <v>543.25</v>
      </c>
      <c r="O109" s="34">
        <f t="shared" si="41"/>
        <v>2996.5</v>
      </c>
      <c r="P109" s="34">
        <f t="shared" si="41"/>
        <v>324.23</v>
      </c>
      <c r="Q109" s="34">
        <f t="shared" si="41"/>
        <v>3320.7299999999996</v>
      </c>
    </row>
    <row r="110" spans="1:18" s="16" customFormat="1" ht="20.100000000000001" customHeight="1" x14ac:dyDescent="0.3">
      <c r="A110" s="29">
        <v>14</v>
      </c>
      <c r="B110" s="30" t="s">
        <v>70</v>
      </c>
      <c r="C110" s="31">
        <v>525</v>
      </c>
      <c r="D110" s="31">
        <v>50</v>
      </c>
      <c r="E110" s="31">
        <f t="shared" si="25"/>
        <v>575</v>
      </c>
      <c r="F110" s="31">
        <v>0</v>
      </c>
      <c r="G110" s="31">
        <v>10</v>
      </c>
      <c r="H110" s="31">
        <f t="shared" si="26"/>
        <v>10</v>
      </c>
      <c r="I110" s="31">
        <v>11</v>
      </c>
      <c r="J110" s="31">
        <v>0</v>
      </c>
      <c r="K110" s="31">
        <f t="shared" si="27"/>
        <v>11</v>
      </c>
      <c r="L110" s="31">
        <v>25</v>
      </c>
      <c r="M110" s="31">
        <v>0</v>
      </c>
      <c r="N110" s="31">
        <f t="shared" si="28"/>
        <v>25</v>
      </c>
      <c r="O110" s="31">
        <f t="shared" si="29"/>
        <v>561</v>
      </c>
      <c r="P110" s="31">
        <f t="shared" si="30"/>
        <v>60</v>
      </c>
      <c r="Q110" s="31">
        <f t="shared" si="31"/>
        <v>621</v>
      </c>
    </row>
    <row r="111" spans="1:18" ht="20.100000000000001" customHeight="1" x14ac:dyDescent="0.3">
      <c r="A111" s="29">
        <v>15</v>
      </c>
      <c r="B111" s="30" t="s">
        <v>71</v>
      </c>
      <c r="C111" s="31">
        <v>120</v>
      </c>
      <c r="D111" s="31">
        <v>10</v>
      </c>
      <c r="E111" s="31">
        <f t="shared" si="25"/>
        <v>130</v>
      </c>
      <c r="F111" s="31">
        <v>70</v>
      </c>
      <c r="G111" s="31">
        <v>10</v>
      </c>
      <c r="H111" s="31">
        <f t="shared" si="26"/>
        <v>80</v>
      </c>
      <c r="I111" s="31">
        <v>8</v>
      </c>
      <c r="J111" s="31">
        <v>0</v>
      </c>
      <c r="K111" s="31">
        <f t="shared" si="27"/>
        <v>8</v>
      </c>
      <c r="L111" s="31">
        <v>25</v>
      </c>
      <c r="M111" s="31">
        <v>0</v>
      </c>
      <c r="N111" s="31">
        <f t="shared" si="28"/>
        <v>25</v>
      </c>
      <c r="O111" s="31">
        <f t="shared" si="29"/>
        <v>223</v>
      </c>
      <c r="P111" s="31">
        <f t="shared" si="30"/>
        <v>20</v>
      </c>
      <c r="Q111" s="31">
        <f t="shared" si="31"/>
        <v>243</v>
      </c>
    </row>
    <row r="112" spans="1:18" s="16" customFormat="1" ht="20.100000000000001" customHeight="1" x14ac:dyDescent="0.3">
      <c r="A112" s="32"/>
      <c r="B112" s="33" t="s">
        <v>70</v>
      </c>
      <c r="C112" s="34">
        <f t="shared" ref="C112:Q112" si="42">+C110+C111</f>
        <v>645</v>
      </c>
      <c r="D112" s="34">
        <f t="shared" si="42"/>
        <v>60</v>
      </c>
      <c r="E112" s="34">
        <f t="shared" si="42"/>
        <v>705</v>
      </c>
      <c r="F112" s="34">
        <f t="shared" si="42"/>
        <v>70</v>
      </c>
      <c r="G112" s="34">
        <f t="shared" si="42"/>
        <v>20</v>
      </c>
      <c r="H112" s="34">
        <f t="shared" si="42"/>
        <v>90</v>
      </c>
      <c r="I112" s="34">
        <f t="shared" si="42"/>
        <v>19</v>
      </c>
      <c r="J112" s="34">
        <f t="shared" si="42"/>
        <v>0</v>
      </c>
      <c r="K112" s="34">
        <f t="shared" si="42"/>
        <v>19</v>
      </c>
      <c r="L112" s="34">
        <f t="shared" si="42"/>
        <v>50</v>
      </c>
      <c r="M112" s="34">
        <f t="shared" si="42"/>
        <v>0</v>
      </c>
      <c r="N112" s="34">
        <f t="shared" si="42"/>
        <v>50</v>
      </c>
      <c r="O112" s="34">
        <f t="shared" si="42"/>
        <v>784</v>
      </c>
      <c r="P112" s="34">
        <f t="shared" si="42"/>
        <v>80</v>
      </c>
      <c r="Q112" s="34">
        <f t="shared" si="42"/>
        <v>864</v>
      </c>
      <c r="R112" s="18"/>
    </row>
    <row r="113" spans="1:21" ht="20.100000000000001" customHeight="1" x14ac:dyDescent="0.3">
      <c r="A113" s="29">
        <v>16</v>
      </c>
      <c r="B113" s="41" t="s">
        <v>72</v>
      </c>
      <c r="C113" s="53">
        <f>570+5</f>
        <v>575</v>
      </c>
      <c r="D113" s="31">
        <v>75</v>
      </c>
      <c r="E113" s="31">
        <f t="shared" si="25"/>
        <v>650</v>
      </c>
      <c r="F113" s="31">
        <v>40</v>
      </c>
      <c r="G113" s="31">
        <v>0</v>
      </c>
      <c r="H113" s="31">
        <f t="shared" si="26"/>
        <v>40</v>
      </c>
      <c r="I113" s="31">
        <v>8</v>
      </c>
      <c r="J113" s="31">
        <v>2.5</v>
      </c>
      <c r="K113" s="31">
        <f t="shared" si="27"/>
        <v>10.5</v>
      </c>
      <c r="L113" s="31">
        <v>50</v>
      </c>
      <c r="M113" s="31">
        <v>2</v>
      </c>
      <c r="N113" s="31">
        <f t="shared" si="28"/>
        <v>52</v>
      </c>
      <c r="O113" s="31">
        <f t="shared" si="29"/>
        <v>673</v>
      </c>
      <c r="P113" s="31">
        <f t="shared" si="30"/>
        <v>79.5</v>
      </c>
      <c r="Q113" s="31">
        <f t="shared" si="31"/>
        <v>752.5</v>
      </c>
    </row>
    <row r="114" spans="1:21" ht="20.100000000000001" customHeight="1" x14ac:dyDescent="0.3">
      <c r="A114" s="29">
        <v>17</v>
      </c>
      <c r="B114" s="30" t="s">
        <v>73</v>
      </c>
      <c r="C114" s="31">
        <v>330</v>
      </c>
      <c r="D114" s="31">
        <v>40</v>
      </c>
      <c r="E114" s="31">
        <f t="shared" si="25"/>
        <v>370</v>
      </c>
      <c r="F114" s="31">
        <v>100</v>
      </c>
      <c r="G114" s="31">
        <v>6</v>
      </c>
      <c r="H114" s="31">
        <f t="shared" si="26"/>
        <v>106</v>
      </c>
      <c r="I114" s="31">
        <v>10</v>
      </c>
      <c r="J114" s="31">
        <v>2.5</v>
      </c>
      <c r="K114" s="31">
        <f t="shared" si="27"/>
        <v>12.5</v>
      </c>
      <c r="L114" s="31">
        <v>25</v>
      </c>
      <c r="M114" s="31">
        <v>2</v>
      </c>
      <c r="N114" s="31">
        <f t="shared" si="28"/>
        <v>27</v>
      </c>
      <c r="O114" s="31">
        <f t="shared" si="29"/>
        <v>465</v>
      </c>
      <c r="P114" s="31">
        <f t="shared" si="30"/>
        <v>50.5</v>
      </c>
      <c r="Q114" s="31">
        <f t="shared" si="31"/>
        <v>515.5</v>
      </c>
    </row>
    <row r="115" spans="1:21" s="16" customFormat="1" ht="20.100000000000001" customHeight="1" x14ac:dyDescent="0.3">
      <c r="A115" s="32"/>
      <c r="B115" s="42" t="s">
        <v>72</v>
      </c>
      <c r="C115" s="34">
        <f t="shared" ref="C115:Q115" si="43">+C113+C114</f>
        <v>905</v>
      </c>
      <c r="D115" s="34">
        <f t="shared" si="43"/>
        <v>115</v>
      </c>
      <c r="E115" s="34">
        <f t="shared" si="43"/>
        <v>1020</v>
      </c>
      <c r="F115" s="34">
        <f t="shared" si="43"/>
        <v>140</v>
      </c>
      <c r="G115" s="34">
        <f t="shared" si="43"/>
        <v>6</v>
      </c>
      <c r="H115" s="34">
        <f t="shared" si="43"/>
        <v>146</v>
      </c>
      <c r="I115" s="34">
        <f t="shared" si="43"/>
        <v>18</v>
      </c>
      <c r="J115" s="34">
        <f t="shared" si="43"/>
        <v>5</v>
      </c>
      <c r="K115" s="34">
        <f t="shared" si="43"/>
        <v>23</v>
      </c>
      <c r="L115" s="34">
        <f t="shared" si="43"/>
        <v>75</v>
      </c>
      <c r="M115" s="34">
        <f t="shared" si="43"/>
        <v>4</v>
      </c>
      <c r="N115" s="34">
        <f t="shared" si="43"/>
        <v>79</v>
      </c>
      <c r="O115" s="34">
        <f t="shared" si="43"/>
        <v>1138</v>
      </c>
      <c r="P115" s="34">
        <f t="shared" si="43"/>
        <v>130</v>
      </c>
      <c r="Q115" s="34">
        <f t="shared" si="43"/>
        <v>1268</v>
      </c>
    </row>
    <row r="116" spans="1:21" ht="20.100000000000001" customHeight="1" x14ac:dyDescent="0.3">
      <c r="A116" s="29">
        <v>18</v>
      </c>
      <c r="B116" s="30" t="s">
        <v>74</v>
      </c>
      <c r="C116" s="31">
        <v>250</v>
      </c>
      <c r="D116" s="31">
        <v>75</v>
      </c>
      <c r="E116" s="31">
        <f t="shared" si="25"/>
        <v>325</v>
      </c>
      <c r="F116" s="31">
        <v>0</v>
      </c>
      <c r="G116" s="31">
        <v>0</v>
      </c>
      <c r="H116" s="31">
        <f t="shared" si="26"/>
        <v>0</v>
      </c>
      <c r="I116" s="31">
        <v>0</v>
      </c>
      <c r="J116" s="31">
        <v>0</v>
      </c>
      <c r="K116" s="31">
        <f t="shared" si="27"/>
        <v>0</v>
      </c>
      <c r="L116" s="31">
        <v>25</v>
      </c>
      <c r="M116" s="31">
        <v>6.5</v>
      </c>
      <c r="N116" s="31">
        <f t="shared" si="28"/>
        <v>31.5</v>
      </c>
      <c r="O116" s="31">
        <f t="shared" si="29"/>
        <v>275</v>
      </c>
      <c r="P116" s="31">
        <f t="shared" si="30"/>
        <v>81.5</v>
      </c>
      <c r="Q116" s="31">
        <f t="shared" si="31"/>
        <v>356.5</v>
      </c>
    </row>
    <row r="117" spans="1:21" ht="20.100000000000001" customHeight="1" x14ac:dyDescent="0.3">
      <c r="A117" s="29">
        <v>19</v>
      </c>
      <c r="B117" s="30" t="s">
        <v>75</v>
      </c>
      <c r="C117" s="31">
        <v>180</v>
      </c>
      <c r="D117" s="31">
        <v>10</v>
      </c>
      <c r="E117" s="31">
        <f t="shared" si="25"/>
        <v>190</v>
      </c>
      <c r="F117" s="31">
        <v>0</v>
      </c>
      <c r="G117" s="31">
        <v>14</v>
      </c>
      <c r="H117" s="31">
        <f t="shared" si="26"/>
        <v>14</v>
      </c>
      <c r="I117" s="31">
        <v>10</v>
      </c>
      <c r="J117" s="31">
        <v>0</v>
      </c>
      <c r="K117" s="31">
        <f t="shared" si="27"/>
        <v>10</v>
      </c>
      <c r="L117" s="31">
        <v>25</v>
      </c>
      <c r="M117" s="31">
        <v>0</v>
      </c>
      <c r="N117" s="31">
        <f t="shared" si="28"/>
        <v>25</v>
      </c>
      <c r="O117" s="31">
        <f t="shared" si="29"/>
        <v>215</v>
      </c>
      <c r="P117" s="31">
        <f t="shared" si="30"/>
        <v>24</v>
      </c>
      <c r="Q117" s="31">
        <f t="shared" si="31"/>
        <v>239</v>
      </c>
    </row>
    <row r="118" spans="1:21" ht="20.100000000000001" customHeight="1" x14ac:dyDescent="0.3">
      <c r="A118" s="29">
        <v>20</v>
      </c>
      <c r="B118" s="30" t="s">
        <v>76</v>
      </c>
      <c r="C118" s="31">
        <v>160</v>
      </c>
      <c r="D118" s="31">
        <v>10</v>
      </c>
      <c r="E118" s="31">
        <f t="shared" si="25"/>
        <v>170</v>
      </c>
      <c r="F118" s="31">
        <v>70</v>
      </c>
      <c r="G118" s="31">
        <v>6</v>
      </c>
      <c r="H118" s="31">
        <f t="shared" si="26"/>
        <v>76</v>
      </c>
      <c r="I118" s="31">
        <v>10</v>
      </c>
      <c r="J118" s="31">
        <v>0</v>
      </c>
      <c r="K118" s="31">
        <f t="shared" si="27"/>
        <v>10</v>
      </c>
      <c r="L118" s="31">
        <v>22</v>
      </c>
      <c r="M118" s="31">
        <v>0</v>
      </c>
      <c r="N118" s="31">
        <f t="shared" si="28"/>
        <v>22</v>
      </c>
      <c r="O118" s="31">
        <f t="shared" si="29"/>
        <v>262</v>
      </c>
      <c r="P118" s="31">
        <f t="shared" si="30"/>
        <v>16</v>
      </c>
      <c r="Q118" s="31">
        <f t="shared" si="31"/>
        <v>278</v>
      </c>
    </row>
    <row r="119" spans="1:21" s="16" customFormat="1" ht="19.5" customHeight="1" x14ac:dyDescent="0.3">
      <c r="A119" s="32"/>
      <c r="B119" s="33" t="s">
        <v>75</v>
      </c>
      <c r="C119" s="34">
        <f t="shared" ref="C119:Q119" si="44">+C117+C118</f>
        <v>340</v>
      </c>
      <c r="D119" s="34">
        <f t="shared" si="44"/>
        <v>20</v>
      </c>
      <c r="E119" s="34">
        <f t="shared" si="44"/>
        <v>360</v>
      </c>
      <c r="F119" s="34">
        <f t="shared" si="44"/>
        <v>70</v>
      </c>
      <c r="G119" s="34">
        <f t="shared" si="44"/>
        <v>20</v>
      </c>
      <c r="H119" s="34">
        <f t="shared" si="44"/>
        <v>90</v>
      </c>
      <c r="I119" s="34">
        <f t="shared" si="44"/>
        <v>20</v>
      </c>
      <c r="J119" s="34">
        <f t="shared" si="44"/>
        <v>0</v>
      </c>
      <c r="K119" s="34">
        <f t="shared" si="44"/>
        <v>20</v>
      </c>
      <c r="L119" s="34">
        <f t="shared" si="44"/>
        <v>47</v>
      </c>
      <c r="M119" s="34">
        <f t="shared" si="44"/>
        <v>0</v>
      </c>
      <c r="N119" s="34">
        <f t="shared" si="44"/>
        <v>47</v>
      </c>
      <c r="O119" s="34">
        <f t="shared" si="44"/>
        <v>477</v>
      </c>
      <c r="P119" s="34">
        <f t="shared" si="44"/>
        <v>40</v>
      </c>
      <c r="Q119" s="34">
        <f t="shared" si="44"/>
        <v>517</v>
      </c>
    </row>
    <row r="120" spans="1:21" ht="20.100000000000001" customHeight="1" x14ac:dyDescent="0.3">
      <c r="A120" s="29">
        <v>21</v>
      </c>
      <c r="B120" s="30" t="s">
        <v>77</v>
      </c>
      <c r="C120" s="31">
        <v>280</v>
      </c>
      <c r="D120" s="31">
        <v>90</v>
      </c>
      <c r="E120" s="31">
        <f t="shared" si="25"/>
        <v>370</v>
      </c>
      <c r="F120" s="31">
        <v>224.82</v>
      </c>
      <c r="G120" s="31">
        <v>75</v>
      </c>
      <c r="H120" s="31">
        <f t="shared" si="26"/>
        <v>299.82</v>
      </c>
      <c r="I120" s="31">
        <v>15</v>
      </c>
      <c r="J120" s="31">
        <v>6.45</v>
      </c>
      <c r="K120" s="31">
        <f t="shared" si="27"/>
        <v>21.45</v>
      </c>
      <c r="L120" s="31">
        <v>25</v>
      </c>
      <c r="M120" s="31">
        <v>2</v>
      </c>
      <c r="N120" s="31">
        <f t="shared" si="28"/>
        <v>27</v>
      </c>
      <c r="O120" s="31">
        <f t="shared" si="29"/>
        <v>544.81999999999994</v>
      </c>
      <c r="P120" s="31">
        <f t="shared" si="30"/>
        <v>173.45</v>
      </c>
      <c r="Q120" s="31">
        <f t="shared" si="31"/>
        <v>718.27</v>
      </c>
    </row>
    <row r="121" spans="1:21" ht="20.100000000000001" customHeight="1" x14ac:dyDescent="0.3">
      <c r="A121" s="29">
        <v>22</v>
      </c>
      <c r="B121" s="30" t="s">
        <v>78</v>
      </c>
      <c r="C121" s="31">
        <v>265</v>
      </c>
      <c r="D121" s="31">
        <v>70</v>
      </c>
      <c r="E121" s="31">
        <f t="shared" si="25"/>
        <v>335</v>
      </c>
      <c r="F121" s="31">
        <v>0</v>
      </c>
      <c r="G121" s="31">
        <v>0</v>
      </c>
      <c r="H121" s="31">
        <f t="shared" si="26"/>
        <v>0</v>
      </c>
      <c r="I121" s="31">
        <v>6</v>
      </c>
      <c r="J121" s="31">
        <v>2</v>
      </c>
      <c r="K121" s="31">
        <f t="shared" si="27"/>
        <v>8</v>
      </c>
      <c r="L121" s="31">
        <v>45</v>
      </c>
      <c r="M121" s="31">
        <v>3.3</v>
      </c>
      <c r="N121" s="31">
        <f t="shared" si="28"/>
        <v>48.3</v>
      </c>
      <c r="O121" s="31">
        <f t="shared" si="29"/>
        <v>316</v>
      </c>
      <c r="P121" s="31">
        <f t="shared" si="30"/>
        <v>75.3</v>
      </c>
      <c r="Q121" s="31">
        <f t="shared" si="31"/>
        <v>391.3</v>
      </c>
    </row>
    <row r="122" spans="1:21" ht="20.100000000000001" customHeight="1" x14ac:dyDescent="0.3">
      <c r="A122" s="29">
        <v>23</v>
      </c>
      <c r="B122" s="30" t="s">
        <v>79</v>
      </c>
      <c r="C122" s="31">
        <v>260</v>
      </c>
      <c r="D122" s="31">
        <v>80</v>
      </c>
      <c r="E122" s="31">
        <f t="shared" si="25"/>
        <v>340</v>
      </c>
      <c r="F122" s="31">
        <v>0</v>
      </c>
      <c r="G122" s="31">
        <v>8</v>
      </c>
      <c r="H122" s="31">
        <f t="shared" si="26"/>
        <v>8</v>
      </c>
      <c r="I122" s="31">
        <v>10</v>
      </c>
      <c r="J122" s="31">
        <v>0</v>
      </c>
      <c r="K122" s="31">
        <f t="shared" si="27"/>
        <v>10</v>
      </c>
      <c r="L122" s="31">
        <v>24</v>
      </c>
      <c r="M122" s="31">
        <v>1</v>
      </c>
      <c r="N122" s="31">
        <f t="shared" si="28"/>
        <v>25</v>
      </c>
      <c r="O122" s="31">
        <f t="shared" si="29"/>
        <v>294</v>
      </c>
      <c r="P122" s="31">
        <f t="shared" si="30"/>
        <v>89</v>
      </c>
      <c r="Q122" s="31">
        <f t="shared" si="31"/>
        <v>383</v>
      </c>
    </row>
    <row r="123" spans="1:21" ht="20.100000000000001" customHeight="1" x14ac:dyDescent="0.3">
      <c r="A123" s="29">
        <v>24</v>
      </c>
      <c r="B123" s="30" t="s">
        <v>80</v>
      </c>
      <c r="C123" s="31">
        <v>150</v>
      </c>
      <c r="D123" s="31">
        <v>0</v>
      </c>
      <c r="E123" s="31">
        <f t="shared" si="25"/>
        <v>150</v>
      </c>
      <c r="F123" s="31">
        <v>47</v>
      </c>
      <c r="G123" s="31">
        <v>12</v>
      </c>
      <c r="H123" s="31">
        <f t="shared" si="26"/>
        <v>59</v>
      </c>
      <c r="I123" s="31">
        <v>10</v>
      </c>
      <c r="J123" s="31">
        <v>0</v>
      </c>
      <c r="K123" s="31">
        <f t="shared" si="27"/>
        <v>10</v>
      </c>
      <c r="L123" s="31">
        <v>25</v>
      </c>
      <c r="M123" s="31">
        <v>1</v>
      </c>
      <c r="N123" s="31">
        <f t="shared" si="28"/>
        <v>26</v>
      </c>
      <c r="O123" s="31">
        <f t="shared" si="29"/>
        <v>232</v>
      </c>
      <c r="P123" s="31">
        <f t="shared" si="30"/>
        <v>13</v>
      </c>
      <c r="Q123" s="31">
        <f t="shared" si="31"/>
        <v>245</v>
      </c>
    </row>
    <row r="124" spans="1:21" s="16" customFormat="1" ht="20.100000000000001" customHeight="1" x14ac:dyDescent="0.3">
      <c r="A124" s="32"/>
      <c r="B124" s="33" t="s">
        <v>79</v>
      </c>
      <c r="C124" s="34">
        <f t="shared" ref="C124:Q124" si="45">+C122+C123</f>
        <v>410</v>
      </c>
      <c r="D124" s="34">
        <f t="shared" si="45"/>
        <v>80</v>
      </c>
      <c r="E124" s="34">
        <f t="shared" si="45"/>
        <v>490</v>
      </c>
      <c r="F124" s="34">
        <f t="shared" si="45"/>
        <v>47</v>
      </c>
      <c r="G124" s="34">
        <f t="shared" si="45"/>
        <v>20</v>
      </c>
      <c r="H124" s="34">
        <f t="shared" si="45"/>
        <v>67</v>
      </c>
      <c r="I124" s="34">
        <f t="shared" si="45"/>
        <v>20</v>
      </c>
      <c r="J124" s="34">
        <f t="shared" si="45"/>
        <v>0</v>
      </c>
      <c r="K124" s="34">
        <f t="shared" si="45"/>
        <v>20</v>
      </c>
      <c r="L124" s="34">
        <f t="shared" si="45"/>
        <v>49</v>
      </c>
      <c r="M124" s="34">
        <f t="shared" si="45"/>
        <v>2</v>
      </c>
      <c r="N124" s="34">
        <f t="shared" si="45"/>
        <v>51</v>
      </c>
      <c r="O124" s="34">
        <f t="shared" si="45"/>
        <v>526</v>
      </c>
      <c r="P124" s="34">
        <f t="shared" si="45"/>
        <v>102</v>
      </c>
      <c r="Q124" s="34">
        <f t="shared" si="45"/>
        <v>628</v>
      </c>
      <c r="R124" s="18"/>
      <c r="S124" s="18"/>
      <c r="T124" s="18"/>
      <c r="U124" s="18"/>
    </row>
    <row r="125" spans="1:21" ht="20.100000000000001" customHeight="1" x14ac:dyDescent="0.3">
      <c r="A125" s="29">
        <v>25</v>
      </c>
      <c r="B125" s="30" t="s">
        <v>81</v>
      </c>
      <c r="C125" s="64">
        <f>297.35+5</f>
        <v>302.35000000000002</v>
      </c>
      <c r="D125" s="46">
        <v>150</v>
      </c>
      <c r="E125" s="31">
        <f t="shared" si="25"/>
        <v>452.35</v>
      </c>
      <c r="F125" s="46">
        <v>10</v>
      </c>
      <c r="G125" s="46">
        <v>0</v>
      </c>
      <c r="H125" s="31">
        <f t="shared" si="26"/>
        <v>10</v>
      </c>
      <c r="I125" s="46">
        <v>10</v>
      </c>
      <c r="J125" s="46">
        <v>0</v>
      </c>
      <c r="K125" s="31">
        <f t="shared" si="27"/>
        <v>10</v>
      </c>
      <c r="L125" s="31">
        <v>26</v>
      </c>
      <c r="M125" s="31">
        <v>0</v>
      </c>
      <c r="N125" s="31">
        <f t="shared" si="28"/>
        <v>26</v>
      </c>
      <c r="O125" s="31">
        <f t="shared" si="29"/>
        <v>348.35</v>
      </c>
      <c r="P125" s="31">
        <f t="shared" si="30"/>
        <v>150</v>
      </c>
      <c r="Q125" s="31">
        <f t="shared" si="31"/>
        <v>498.35</v>
      </c>
    </row>
    <row r="126" spans="1:21" ht="20.100000000000001" customHeight="1" x14ac:dyDescent="0.3">
      <c r="A126" s="29">
        <v>26</v>
      </c>
      <c r="B126" s="30" t="s">
        <v>82</v>
      </c>
      <c r="C126" s="46">
        <v>165</v>
      </c>
      <c r="D126" s="46">
        <v>10</v>
      </c>
      <c r="E126" s="31">
        <f t="shared" si="25"/>
        <v>175</v>
      </c>
      <c r="F126" s="46">
        <v>102.41</v>
      </c>
      <c r="G126" s="46">
        <v>30.51</v>
      </c>
      <c r="H126" s="31">
        <f t="shared" si="26"/>
        <v>132.91999999999999</v>
      </c>
      <c r="I126" s="46">
        <v>10</v>
      </c>
      <c r="J126" s="46">
        <v>0</v>
      </c>
      <c r="K126" s="31">
        <f t="shared" si="27"/>
        <v>10</v>
      </c>
      <c r="L126" s="31">
        <v>5</v>
      </c>
      <c r="M126" s="31">
        <v>2</v>
      </c>
      <c r="N126" s="31">
        <f t="shared" si="28"/>
        <v>7</v>
      </c>
      <c r="O126" s="31">
        <f t="shared" si="29"/>
        <v>282.40999999999997</v>
      </c>
      <c r="P126" s="31">
        <f t="shared" si="30"/>
        <v>42.510000000000005</v>
      </c>
      <c r="Q126" s="31">
        <f t="shared" si="31"/>
        <v>324.91999999999996</v>
      </c>
    </row>
    <row r="127" spans="1:21" s="16" customFormat="1" ht="20.100000000000001" customHeight="1" x14ac:dyDescent="0.3">
      <c r="A127" s="32"/>
      <c r="B127" s="33" t="s">
        <v>81</v>
      </c>
      <c r="C127" s="47">
        <f t="shared" ref="C127:Q127" si="46">+C125+C126</f>
        <v>467.35</v>
      </c>
      <c r="D127" s="47">
        <f t="shared" si="46"/>
        <v>160</v>
      </c>
      <c r="E127" s="47">
        <f t="shared" si="46"/>
        <v>627.35</v>
      </c>
      <c r="F127" s="47">
        <f t="shared" si="46"/>
        <v>112.41</v>
      </c>
      <c r="G127" s="47">
        <f t="shared" si="46"/>
        <v>30.51</v>
      </c>
      <c r="H127" s="47">
        <f t="shared" si="46"/>
        <v>142.91999999999999</v>
      </c>
      <c r="I127" s="47">
        <f t="shared" si="46"/>
        <v>20</v>
      </c>
      <c r="J127" s="47">
        <f t="shared" si="46"/>
        <v>0</v>
      </c>
      <c r="K127" s="47">
        <f t="shared" si="46"/>
        <v>20</v>
      </c>
      <c r="L127" s="47">
        <f t="shared" si="46"/>
        <v>31</v>
      </c>
      <c r="M127" s="47">
        <f t="shared" si="46"/>
        <v>2</v>
      </c>
      <c r="N127" s="47">
        <f t="shared" si="46"/>
        <v>33</v>
      </c>
      <c r="O127" s="47">
        <f t="shared" si="46"/>
        <v>630.76</v>
      </c>
      <c r="P127" s="47">
        <f t="shared" si="46"/>
        <v>192.51</v>
      </c>
      <c r="Q127" s="47">
        <f t="shared" si="46"/>
        <v>823.27</v>
      </c>
    </row>
    <row r="128" spans="1:21" ht="20.100000000000001" customHeight="1" x14ac:dyDescent="0.3">
      <c r="A128" s="29">
        <v>27</v>
      </c>
      <c r="B128" s="30" t="s">
        <v>83</v>
      </c>
      <c r="C128" s="31">
        <v>210</v>
      </c>
      <c r="D128" s="31">
        <v>5</v>
      </c>
      <c r="E128" s="31">
        <f t="shared" si="25"/>
        <v>215</v>
      </c>
      <c r="F128" s="31">
        <v>25</v>
      </c>
      <c r="G128" s="31">
        <v>0</v>
      </c>
      <c r="H128" s="31">
        <f t="shared" si="26"/>
        <v>25</v>
      </c>
      <c r="I128" s="31">
        <v>7</v>
      </c>
      <c r="J128" s="31">
        <v>0</v>
      </c>
      <c r="K128" s="31">
        <f t="shared" si="27"/>
        <v>7</v>
      </c>
      <c r="L128" s="31">
        <v>25</v>
      </c>
      <c r="M128" s="31">
        <v>1.75</v>
      </c>
      <c r="N128" s="31">
        <f t="shared" si="28"/>
        <v>26.75</v>
      </c>
      <c r="O128" s="31">
        <f t="shared" si="29"/>
        <v>267</v>
      </c>
      <c r="P128" s="31">
        <f t="shared" si="30"/>
        <v>6.75</v>
      </c>
      <c r="Q128" s="31">
        <f t="shared" si="31"/>
        <v>273.75</v>
      </c>
    </row>
    <row r="129" spans="1:17" ht="20.100000000000001" customHeight="1" x14ac:dyDescent="0.3">
      <c r="A129" s="29">
        <v>28</v>
      </c>
      <c r="B129" s="30" t="s">
        <v>84</v>
      </c>
      <c r="C129" s="31">
        <v>470</v>
      </c>
      <c r="D129" s="31">
        <v>110</v>
      </c>
      <c r="E129" s="31">
        <f t="shared" si="25"/>
        <v>580</v>
      </c>
      <c r="F129" s="31">
        <v>225</v>
      </c>
      <c r="G129" s="31">
        <v>0</v>
      </c>
      <c r="H129" s="31">
        <f t="shared" si="26"/>
        <v>225</v>
      </c>
      <c r="I129" s="31">
        <v>45</v>
      </c>
      <c r="J129" s="31">
        <v>0</v>
      </c>
      <c r="K129" s="31">
        <f t="shared" si="27"/>
        <v>45</v>
      </c>
      <c r="L129" s="31">
        <v>35</v>
      </c>
      <c r="M129" s="31">
        <v>1</v>
      </c>
      <c r="N129" s="31">
        <f t="shared" si="28"/>
        <v>36</v>
      </c>
      <c r="O129" s="31">
        <f t="shared" si="29"/>
        <v>775</v>
      </c>
      <c r="P129" s="31">
        <f t="shared" si="30"/>
        <v>111</v>
      </c>
      <c r="Q129" s="31">
        <f t="shared" si="31"/>
        <v>886</v>
      </c>
    </row>
    <row r="130" spans="1:17" ht="20.100000000000001" customHeight="1" x14ac:dyDescent="0.3">
      <c r="A130" s="48">
        <v>29</v>
      </c>
      <c r="B130" s="41" t="s">
        <v>85</v>
      </c>
      <c r="C130" s="63">
        <f>80-10</f>
        <v>70</v>
      </c>
      <c r="D130" s="39">
        <v>6.12</v>
      </c>
      <c r="E130" s="31">
        <f t="shared" si="25"/>
        <v>76.12</v>
      </c>
      <c r="F130" s="39">
        <v>126.47</v>
      </c>
      <c r="G130" s="39">
        <v>163</v>
      </c>
      <c r="H130" s="31">
        <f t="shared" si="26"/>
        <v>289.47000000000003</v>
      </c>
      <c r="I130" s="39">
        <v>10</v>
      </c>
      <c r="J130" s="31">
        <v>0</v>
      </c>
      <c r="K130" s="31">
        <f t="shared" si="27"/>
        <v>10</v>
      </c>
      <c r="L130" s="31">
        <v>10</v>
      </c>
      <c r="M130" s="31">
        <v>0</v>
      </c>
      <c r="N130" s="31">
        <f t="shared" si="28"/>
        <v>10</v>
      </c>
      <c r="O130" s="31">
        <f t="shared" si="29"/>
        <v>216.47</v>
      </c>
      <c r="P130" s="31">
        <f t="shared" si="30"/>
        <v>169.12</v>
      </c>
      <c r="Q130" s="31">
        <f t="shared" si="31"/>
        <v>385.59000000000003</v>
      </c>
    </row>
    <row r="131" spans="1:17" ht="20.100000000000001" customHeight="1" x14ac:dyDescent="0.3">
      <c r="A131" s="29">
        <v>30</v>
      </c>
      <c r="B131" s="30" t="s">
        <v>86</v>
      </c>
      <c r="C131" s="39">
        <v>200</v>
      </c>
      <c r="D131" s="39">
        <v>8</v>
      </c>
      <c r="E131" s="31">
        <f t="shared" si="25"/>
        <v>208</v>
      </c>
      <c r="F131" s="39">
        <v>0</v>
      </c>
      <c r="G131" s="39">
        <v>0</v>
      </c>
      <c r="H131" s="31">
        <f t="shared" si="26"/>
        <v>0</v>
      </c>
      <c r="I131" s="39">
        <v>10</v>
      </c>
      <c r="J131" s="31">
        <v>0</v>
      </c>
      <c r="K131" s="31">
        <f t="shared" si="27"/>
        <v>10</v>
      </c>
      <c r="L131" s="31">
        <v>35</v>
      </c>
      <c r="M131" s="31">
        <v>0</v>
      </c>
      <c r="N131" s="31">
        <f t="shared" si="28"/>
        <v>35</v>
      </c>
      <c r="O131" s="31">
        <f t="shared" si="29"/>
        <v>245</v>
      </c>
      <c r="P131" s="31">
        <f t="shared" si="30"/>
        <v>8</v>
      </c>
      <c r="Q131" s="31">
        <f t="shared" si="31"/>
        <v>253</v>
      </c>
    </row>
    <row r="132" spans="1:17" ht="20.100000000000001" customHeight="1" x14ac:dyDescent="0.3">
      <c r="A132" s="29">
        <v>31</v>
      </c>
      <c r="B132" s="30" t="s">
        <v>87</v>
      </c>
      <c r="C132" s="39">
        <v>145</v>
      </c>
      <c r="D132" s="39">
        <v>32</v>
      </c>
      <c r="E132" s="31">
        <f t="shared" si="25"/>
        <v>177</v>
      </c>
      <c r="F132" s="39">
        <v>0</v>
      </c>
      <c r="G132" s="39">
        <v>0</v>
      </c>
      <c r="H132" s="31">
        <f t="shared" si="26"/>
        <v>0</v>
      </c>
      <c r="I132" s="39">
        <v>1.5</v>
      </c>
      <c r="J132" s="31">
        <v>0</v>
      </c>
      <c r="K132" s="31">
        <f t="shared" si="27"/>
        <v>1.5</v>
      </c>
      <c r="L132" s="31">
        <v>15</v>
      </c>
      <c r="M132" s="31">
        <v>0</v>
      </c>
      <c r="N132" s="31">
        <f t="shared" si="28"/>
        <v>15</v>
      </c>
      <c r="O132" s="31">
        <f t="shared" si="29"/>
        <v>161.5</v>
      </c>
      <c r="P132" s="31">
        <f t="shared" si="30"/>
        <v>32</v>
      </c>
      <c r="Q132" s="31">
        <f t="shared" si="31"/>
        <v>193.5</v>
      </c>
    </row>
    <row r="133" spans="1:17" ht="20.100000000000001" customHeight="1" x14ac:dyDescent="0.3">
      <c r="A133" s="29">
        <v>32</v>
      </c>
      <c r="B133" s="30" t="s">
        <v>88</v>
      </c>
      <c r="C133" s="39">
        <v>262.64999999999998</v>
      </c>
      <c r="D133" s="39">
        <v>95</v>
      </c>
      <c r="E133" s="31">
        <f t="shared" si="25"/>
        <v>357.65</v>
      </c>
      <c r="F133" s="39">
        <v>0</v>
      </c>
      <c r="G133" s="39">
        <v>0</v>
      </c>
      <c r="H133" s="31">
        <f t="shared" si="26"/>
        <v>0</v>
      </c>
      <c r="I133" s="39">
        <v>10</v>
      </c>
      <c r="J133" s="31">
        <v>4</v>
      </c>
      <c r="K133" s="31">
        <f t="shared" si="27"/>
        <v>14</v>
      </c>
      <c r="L133" s="31">
        <v>25</v>
      </c>
      <c r="M133" s="31">
        <v>6.5</v>
      </c>
      <c r="N133" s="31">
        <f t="shared" si="28"/>
        <v>31.5</v>
      </c>
      <c r="O133" s="31">
        <f t="shared" si="29"/>
        <v>297.64999999999998</v>
      </c>
      <c r="P133" s="31">
        <f t="shared" si="30"/>
        <v>105.5</v>
      </c>
      <c r="Q133" s="31">
        <f t="shared" si="31"/>
        <v>403.15</v>
      </c>
    </row>
    <row r="134" spans="1:17" ht="20.100000000000001" customHeight="1" x14ac:dyDescent="0.3">
      <c r="A134" s="29">
        <v>33</v>
      </c>
      <c r="B134" s="30" t="s">
        <v>89</v>
      </c>
      <c r="C134" s="39">
        <v>287</v>
      </c>
      <c r="D134" s="39">
        <v>304.52999999999997</v>
      </c>
      <c r="E134" s="31">
        <f t="shared" si="25"/>
        <v>591.53</v>
      </c>
      <c r="F134" s="39">
        <v>0</v>
      </c>
      <c r="G134" s="39">
        <v>0</v>
      </c>
      <c r="H134" s="31">
        <f t="shared" si="26"/>
        <v>0</v>
      </c>
      <c r="I134" s="39">
        <v>10</v>
      </c>
      <c r="J134" s="31">
        <v>0</v>
      </c>
      <c r="K134" s="31">
        <f t="shared" si="27"/>
        <v>10</v>
      </c>
      <c r="L134" s="31">
        <v>20</v>
      </c>
      <c r="M134" s="31">
        <v>0</v>
      </c>
      <c r="N134" s="31">
        <f t="shared" si="28"/>
        <v>20</v>
      </c>
      <c r="O134" s="31">
        <f t="shared" si="29"/>
        <v>317</v>
      </c>
      <c r="P134" s="31">
        <f t="shared" si="30"/>
        <v>304.52999999999997</v>
      </c>
      <c r="Q134" s="31">
        <f t="shared" si="31"/>
        <v>621.53</v>
      </c>
    </row>
    <row r="135" spans="1:17" ht="20.100000000000001" customHeight="1" x14ac:dyDescent="0.3">
      <c r="A135" s="29">
        <v>34</v>
      </c>
      <c r="B135" s="30" t="s">
        <v>90</v>
      </c>
      <c r="C135" s="31">
        <v>118</v>
      </c>
      <c r="D135" s="31">
        <v>10</v>
      </c>
      <c r="E135" s="31">
        <f t="shared" si="25"/>
        <v>128</v>
      </c>
      <c r="F135" s="31">
        <v>50</v>
      </c>
      <c r="G135" s="31">
        <v>10</v>
      </c>
      <c r="H135" s="31">
        <f t="shared" si="26"/>
        <v>60</v>
      </c>
      <c r="I135" s="31">
        <v>12</v>
      </c>
      <c r="J135" s="31">
        <v>0</v>
      </c>
      <c r="K135" s="31">
        <f t="shared" si="27"/>
        <v>12</v>
      </c>
      <c r="L135" s="31">
        <v>15</v>
      </c>
      <c r="M135" s="31">
        <v>0</v>
      </c>
      <c r="N135" s="31">
        <f t="shared" si="28"/>
        <v>15</v>
      </c>
      <c r="O135" s="31">
        <f t="shared" si="29"/>
        <v>195</v>
      </c>
      <c r="P135" s="31">
        <f t="shared" si="30"/>
        <v>20</v>
      </c>
      <c r="Q135" s="31">
        <f t="shared" si="31"/>
        <v>215</v>
      </c>
    </row>
    <row r="136" spans="1:17" s="16" customFormat="1" ht="20.100000000000001" customHeight="1" x14ac:dyDescent="0.3">
      <c r="A136" s="32"/>
      <c r="B136" s="33" t="s">
        <v>89</v>
      </c>
      <c r="C136" s="34">
        <f t="shared" ref="C136:Q136" si="47">+C134+C135</f>
        <v>405</v>
      </c>
      <c r="D136" s="34">
        <f t="shared" si="47"/>
        <v>314.52999999999997</v>
      </c>
      <c r="E136" s="34">
        <f t="shared" si="47"/>
        <v>719.53</v>
      </c>
      <c r="F136" s="34">
        <f t="shared" si="47"/>
        <v>50</v>
      </c>
      <c r="G136" s="34">
        <f t="shared" si="47"/>
        <v>10</v>
      </c>
      <c r="H136" s="34">
        <f t="shared" si="47"/>
        <v>60</v>
      </c>
      <c r="I136" s="34">
        <f t="shared" si="47"/>
        <v>22</v>
      </c>
      <c r="J136" s="34">
        <f t="shared" si="47"/>
        <v>0</v>
      </c>
      <c r="K136" s="34">
        <f t="shared" si="47"/>
        <v>22</v>
      </c>
      <c r="L136" s="34">
        <f t="shared" si="47"/>
        <v>35</v>
      </c>
      <c r="M136" s="34">
        <f t="shared" si="47"/>
        <v>0</v>
      </c>
      <c r="N136" s="34">
        <f t="shared" si="47"/>
        <v>35</v>
      </c>
      <c r="O136" s="34">
        <f t="shared" si="47"/>
        <v>512</v>
      </c>
      <c r="P136" s="34">
        <f t="shared" si="47"/>
        <v>324.52999999999997</v>
      </c>
      <c r="Q136" s="34">
        <f t="shared" si="47"/>
        <v>836.53</v>
      </c>
    </row>
    <row r="137" spans="1:17" s="17" customFormat="1" ht="20.100000000000001" customHeight="1" x14ac:dyDescent="0.3">
      <c r="A137" s="43"/>
      <c r="B137" s="49" t="s">
        <v>91</v>
      </c>
      <c r="C137" s="45">
        <f t="shared" ref="C137:Q137" si="48">+C136+C133+C132+C131+C130+C129+C128+C127+C124+C121+C120+C119+C116+C115+C112+C109+C106+C103+C100+C97+C96+C95+C92</f>
        <v>10992</v>
      </c>
      <c r="D137" s="45">
        <f t="shared" si="48"/>
        <v>2293</v>
      </c>
      <c r="E137" s="45">
        <f t="shared" si="48"/>
        <v>13284.999999999998</v>
      </c>
      <c r="F137" s="45">
        <f t="shared" si="48"/>
        <v>2202</v>
      </c>
      <c r="G137" s="45">
        <f t="shared" si="48"/>
        <v>594</v>
      </c>
      <c r="H137" s="45">
        <f t="shared" si="48"/>
        <v>2796</v>
      </c>
      <c r="I137" s="45">
        <f t="shared" si="48"/>
        <v>744</v>
      </c>
      <c r="J137" s="45">
        <f t="shared" si="48"/>
        <v>25</v>
      </c>
      <c r="K137" s="45">
        <f t="shared" si="48"/>
        <v>769</v>
      </c>
      <c r="L137" s="45">
        <f t="shared" si="48"/>
        <v>1409</v>
      </c>
      <c r="M137" s="45">
        <f t="shared" si="48"/>
        <v>41</v>
      </c>
      <c r="N137" s="45">
        <f t="shared" si="48"/>
        <v>1450</v>
      </c>
      <c r="O137" s="45">
        <f t="shared" si="48"/>
        <v>15347</v>
      </c>
      <c r="P137" s="45">
        <f t="shared" si="48"/>
        <v>2952.9999999999995</v>
      </c>
      <c r="Q137" s="45">
        <f t="shared" si="48"/>
        <v>18300</v>
      </c>
    </row>
    <row r="138" spans="1:17" ht="20.100000000000001" customHeight="1" x14ac:dyDescent="0.3">
      <c r="A138" s="29">
        <v>1</v>
      </c>
      <c r="B138" s="30" t="s">
        <v>92</v>
      </c>
      <c r="C138" s="31">
        <v>820</v>
      </c>
      <c r="D138" s="31">
        <v>95</v>
      </c>
      <c r="E138" s="31">
        <f t="shared" ref="E138:E200" si="49">+C138+D138</f>
        <v>915</v>
      </c>
      <c r="F138" s="31">
        <v>23</v>
      </c>
      <c r="G138" s="31">
        <v>12</v>
      </c>
      <c r="H138" s="31">
        <f t="shared" ref="H138:H200" si="50">+F138+G138</f>
        <v>35</v>
      </c>
      <c r="I138" s="31">
        <v>30</v>
      </c>
      <c r="J138" s="31">
        <v>0</v>
      </c>
      <c r="K138" s="31">
        <f t="shared" ref="K138:K200" si="51">+I138+J138</f>
        <v>30</v>
      </c>
      <c r="L138" s="31">
        <v>110</v>
      </c>
      <c r="M138" s="31">
        <v>20</v>
      </c>
      <c r="N138" s="31">
        <f t="shared" ref="N138:N200" si="52">+L138+M138</f>
        <v>130</v>
      </c>
      <c r="O138" s="31">
        <f t="shared" ref="O138:O200" si="53">+C138+F138+I138+L138</f>
        <v>983</v>
      </c>
      <c r="P138" s="31">
        <f t="shared" ref="P138:P200" si="54">+D138+G138+J138+M138</f>
        <v>127</v>
      </c>
      <c r="Q138" s="31">
        <f t="shared" ref="Q138:Q200" si="55">+O138+P138</f>
        <v>1110</v>
      </c>
    </row>
    <row r="139" spans="1:17" ht="20.100000000000001" customHeight="1" x14ac:dyDescent="0.3">
      <c r="A139" s="29">
        <v>2</v>
      </c>
      <c r="B139" s="30" t="s">
        <v>93</v>
      </c>
      <c r="C139" s="31">
        <v>840</v>
      </c>
      <c r="D139" s="31">
        <v>43</v>
      </c>
      <c r="E139" s="31">
        <f t="shared" si="49"/>
        <v>883</v>
      </c>
      <c r="F139" s="31">
        <v>12</v>
      </c>
      <c r="G139" s="31">
        <v>0</v>
      </c>
      <c r="H139" s="31">
        <f t="shared" si="50"/>
        <v>12</v>
      </c>
      <c r="I139" s="31">
        <v>2</v>
      </c>
      <c r="J139" s="31">
        <v>0</v>
      </c>
      <c r="K139" s="31">
        <f t="shared" si="51"/>
        <v>2</v>
      </c>
      <c r="L139" s="31">
        <v>45</v>
      </c>
      <c r="M139" s="31">
        <v>8</v>
      </c>
      <c r="N139" s="31">
        <f t="shared" si="52"/>
        <v>53</v>
      </c>
      <c r="O139" s="31">
        <f t="shared" si="53"/>
        <v>899</v>
      </c>
      <c r="P139" s="31">
        <f t="shared" si="54"/>
        <v>51</v>
      </c>
      <c r="Q139" s="31">
        <f t="shared" si="55"/>
        <v>950</v>
      </c>
    </row>
    <row r="140" spans="1:17" ht="20.100000000000001" customHeight="1" x14ac:dyDescent="0.3">
      <c r="A140" s="29">
        <v>3</v>
      </c>
      <c r="B140" s="30" t="s">
        <v>94</v>
      </c>
      <c r="C140" s="31">
        <v>420</v>
      </c>
      <c r="D140" s="31">
        <v>25</v>
      </c>
      <c r="E140" s="31">
        <f t="shared" si="49"/>
        <v>445</v>
      </c>
      <c r="F140" s="31">
        <v>0</v>
      </c>
      <c r="G140" s="31">
        <v>0</v>
      </c>
      <c r="H140" s="31">
        <f t="shared" si="50"/>
        <v>0</v>
      </c>
      <c r="I140" s="31">
        <v>0</v>
      </c>
      <c r="J140" s="31">
        <v>0</v>
      </c>
      <c r="K140" s="31">
        <f t="shared" si="51"/>
        <v>0</v>
      </c>
      <c r="L140" s="31">
        <v>35</v>
      </c>
      <c r="M140" s="31">
        <v>8</v>
      </c>
      <c r="N140" s="31">
        <f t="shared" si="52"/>
        <v>43</v>
      </c>
      <c r="O140" s="31">
        <f t="shared" si="53"/>
        <v>455</v>
      </c>
      <c r="P140" s="31">
        <f t="shared" si="54"/>
        <v>33</v>
      </c>
      <c r="Q140" s="31">
        <f t="shared" si="55"/>
        <v>488</v>
      </c>
    </row>
    <row r="141" spans="1:17" s="16" customFormat="1" ht="20.100000000000001" customHeight="1" x14ac:dyDescent="0.3">
      <c r="A141" s="32"/>
      <c r="B141" s="33" t="s">
        <v>93</v>
      </c>
      <c r="C141" s="34">
        <f t="shared" ref="C141:Q141" si="56">+C139+C140</f>
        <v>1260</v>
      </c>
      <c r="D141" s="34">
        <f t="shared" si="56"/>
        <v>68</v>
      </c>
      <c r="E141" s="34">
        <f t="shared" si="56"/>
        <v>1328</v>
      </c>
      <c r="F141" s="34">
        <f t="shared" si="56"/>
        <v>12</v>
      </c>
      <c r="G141" s="34">
        <f t="shared" si="56"/>
        <v>0</v>
      </c>
      <c r="H141" s="34">
        <f t="shared" si="56"/>
        <v>12</v>
      </c>
      <c r="I141" s="34">
        <f t="shared" si="56"/>
        <v>2</v>
      </c>
      <c r="J141" s="34">
        <f t="shared" si="56"/>
        <v>0</v>
      </c>
      <c r="K141" s="34">
        <f t="shared" si="56"/>
        <v>2</v>
      </c>
      <c r="L141" s="34">
        <f t="shared" si="56"/>
        <v>80</v>
      </c>
      <c r="M141" s="34">
        <f t="shared" si="56"/>
        <v>16</v>
      </c>
      <c r="N141" s="34">
        <f t="shared" si="56"/>
        <v>96</v>
      </c>
      <c r="O141" s="34">
        <f t="shared" si="56"/>
        <v>1354</v>
      </c>
      <c r="P141" s="34">
        <f t="shared" si="56"/>
        <v>84</v>
      </c>
      <c r="Q141" s="34">
        <f t="shared" si="56"/>
        <v>1438</v>
      </c>
    </row>
    <row r="142" spans="1:17" ht="20.100000000000001" customHeight="1" x14ac:dyDescent="0.3">
      <c r="A142" s="29">
        <v>4</v>
      </c>
      <c r="B142" s="30" t="s">
        <v>95</v>
      </c>
      <c r="C142" s="53">
        <f>400+69.5</f>
        <v>469.5</v>
      </c>
      <c r="D142" s="53">
        <v>30</v>
      </c>
      <c r="E142" s="53">
        <f t="shared" si="49"/>
        <v>499.5</v>
      </c>
      <c r="F142" s="53">
        <v>23</v>
      </c>
      <c r="G142" s="53">
        <v>10</v>
      </c>
      <c r="H142" s="53">
        <f t="shared" si="50"/>
        <v>33</v>
      </c>
      <c r="I142" s="53">
        <v>26</v>
      </c>
      <c r="J142" s="53">
        <v>0</v>
      </c>
      <c r="K142" s="53">
        <f t="shared" si="51"/>
        <v>26</v>
      </c>
      <c r="L142" s="53">
        <f>45+24</f>
        <v>69</v>
      </c>
      <c r="M142" s="53">
        <v>6.12</v>
      </c>
      <c r="N142" s="31">
        <f t="shared" si="52"/>
        <v>75.12</v>
      </c>
      <c r="O142" s="31">
        <f t="shared" si="53"/>
        <v>587.5</v>
      </c>
      <c r="P142" s="31">
        <f t="shared" si="54"/>
        <v>46.12</v>
      </c>
      <c r="Q142" s="31">
        <f t="shared" si="55"/>
        <v>633.62</v>
      </c>
    </row>
    <row r="143" spans="1:17" ht="20.100000000000001" customHeight="1" x14ac:dyDescent="0.3">
      <c r="A143" s="29">
        <v>5</v>
      </c>
      <c r="B143" s="30" t="s">
        <v>96</v>
      </c>
      <c r="C143" s="31">
        <v>223</v>
      </c>
      <c r="D143" s="31">
        <v>14</v>
      </c>
      <c r="E143" s="31">
        <f t="shared" si="49"/>
        <v>237</v>
      </c>
      <c r="F143" s="31">
        <v>35</v>
      </c>
      <c r="G143" s="31">
        <v>5</v>
      </c>
      <c r="H143" s="31">
        <f t="shared" si="50"/>
        <v>40</v>
      </c>
      <c r="I143" s="31">
        <v>88</v>
      </c>
      <c r="J143" s="31">
        <v>0</v>
      </c>
      <c r="K143" s="31">
        <f t="shared" si="51"/>
        <v>88</v>
      </c>
      <c r="L143" s="31">
        <v>35</v>
      </c>
      <c r="M143" s="31">
        <v>0</v>
      </c>
      <c r="N143" s="31">
        <f t="shared" si="52"/>
        <v>35</v>
      </c>
      <c r="O143" s="31">
        <f t="shared" si="53"/>
        <v>381</v>
      </c>
      <c r="P143" s="31">
        <f t="shared" si="54"/>
        <v>19</v>
      </c>
      <c r="Q143" s="31">
        <f t="shared" si="55"/>
        <v>400</v>
      </c>
    </row>
    <row r="144" spans="1:17" s="16" customFormat="1" ht="20.100000000000001" customHeight="1" x14ac:dyDescent="0.3">
      <c r="A144" s="32"/>
      <c r="B144" s="33" t="s">
        <v>95</v>
      </c>
      <c r="C144" s="34">
        <f t="shared" ref="C144:Q144" si="57">+C142+C143</f>
        <v>692.5</v>
      </c>
      <c r="D144" s="34">
        <f t="shared" si="57"/>
        <v>44</v>
      </c>
      <c r="E144" s="34">
        <f t="shared" si="57"/>
        <v>736.5</v>
      </c>
      <c r="F144" s="34">
        <f t="shared" si="57"/>
        <v>58</v>
      </c>
      <c r="G144" s="34">
        <f t="shared" si="57"/>
        <v>15</v>
      </c>
      <c r="H144" s="34">
        <f t="shared" si="57"/>
        <v>73</v>
      </c>
      <c r="I144" s="34">
        <f t="shared" si="57"/>
        <v>114</v>
      </c>
      <c r="J144" s="34">
        <f t="shared" si="57"/>
        <v>0</v>
      </c>
      <c r="K144" s="34">
        <f t="shared" si="57"/>
        <v>114</v>
      </c>
      <c r="L144" s="34">
        <f t="shared" si="57"/>
        <v>104</v>
      </c>
      <c r="M144" s="34">
        <f t="shared" si="57"/>
        <v>6.12</v>
      </c>
      <c r="N144" s="34">
        <f t="shared" si="57"/>
        <v>110.12</v>
      </c>
      <c r="O144" s="34">
        <f t="shared" si="57"/>
        <v>968.5</v>
      </c>
      <c r="P144" s="34">
        <f t="shared" si="57"/>
        <v>65.12</v>
      </c>
      <c r="Q144" s="34">
        <f t="shared" si="57"/>
        <v>1033.6199999999999</v>
      </c>
    </row>
    <row r="145" spans="1:17" ht="20.100000000000001" customHeight="1" x14ac:dyDescent="0.3">
      <c r="A145" s="29">
        <v>6</v>
      </c>
      <c r="B145" s="30" t="s">
        <v>97</v>
      </c>
      <c r="C145" s="31">
        <v>1025</v>
      </c>
      <c r="D145" s="31">
        <v>50</v>
      </c>
      <c r="E145" s="31">
        <f t="shared" si="49"/>
        <v>1075</v>
      </c>
      <c r="F145" s="31">
        <v>0</v>
      </c>
      <c r="G145" s="31">
        <v>0</v>
      </c>
      <c r="H145" s="31">
        <f t="shared" si="50"/>
        <v>0</v>
      </c>
      <c r="I145" s="31">
        <v>66</v>
      </c>
      <c r="J145" s="31">
        <v>1.23</v>
      </c>
      <c r="K145" s="31">
        <f t="shared" si="51"/>
        <v>67.23</v>
      </c>
      <c r="L145" s="31">
        <v>100</v>
      </c>
      <c r="M145" s="31">
        <v>10</v>
      </c>
      <c r="N145" s="31">
        <f t="shared" si="52"/>
        <v>110</v>
      </c>
      <c r="O145" s="31">
        <f t="shared" si="53"/>
        <v>1191</v>
      </c>
      <c r="P145" s="31">
        <f t="shared" si="54"/>
        <v>61.23</v>
      </c>
      <c r="Q145" s="31">
        <f t="shared" si="55"/>
        <v>1252.23</v>
      </c>
    </row>
    <row r="146" spans="1:17" ht="20.100000000000001" customHeight="1" x14ac:dyDescent="0.3">
      <c r="A146" s="29">
        <v>7</v>
      </c>
      <c r="B146" s="30" t="s">
        <v>98</v>
      </c>
      <c r="C146" s="31">
        <v>120</v>
      </c>
      <c r="D146" s="31">
        <v>4</v>
      </c>
      <c r="E146" s="31">
        <f t="shared" si="49"/>
        <v>124</v>
      </c>
      <c r="F146" s="31">
        <v>0</v>
      </c>
      <c r="G146" s="31">
        <v>0</v>
      </c>
      <c r="H146" s="31">
        <f t="shared" si="50"/>
        <v>0</v>
      </c>
      <c r="I146" s="31">
        <v>14</v>
      </c>
      <c r="J146" s="31">
        <v>0</v>
      </c>
      <c r="K146" s="31">
        <f t="shared" si="51"/>
        <v>14</v>
      </c>
      <c r="L146" s="31">
        <v>12</v>
      </c>
      <c r="M146" s="31">
        <v>0</v>
      </c>
      <c r="N146" s="31">
        <f t="shared" si="52"/>
        <v>12</v>
      </c>
      <c r="O146" s="31">
        <f t="shared" si="53"/>
        <v>146</v>
      </c>
      <c r="P146" s="31">
        <f t="shared" si="54"/>
        <v>4</v>
      </c>
      <c r="Q146" s="31">
        <f t="shared" si="55"/>
        <v>150</v>
      </c>
    </row>
    <row r="147" spans="1:17" ht="20.100000000000001" customHeight="1" x14ac:dyDescent="0.3">
      <c r="A147" s="29">
        <v>8</v>
      </c>
      <c r="B147" s="30" t="s">
        <v>99</v>
      </c>
      <c r="C147" s="31">
        <v>110</v>
      </c>
      <c r="D147" s="31">
        <v>7</v>
      </c>
      <c r="E147" s="31">
        <f t="shared" si="49"/>
        <v>117</v>
      </c>
      <c r="F147" s="31">
        <v>0</v>
      </c>
      <c r="G147" s="31">
        <v>0</v>
      </c>
      <c r="H147" s="31">
        <f t="shared" si="50"/>
        <v>0</v>
      </c>
      <c r="I147" s="31">
        <v>49</v>
      </c>
      <c r="J147" s="31">
        <v>0</v>
      </c>
      <c r="K147" s="31">
        <f t="shared" si="51"/>
        <v>49</v>
      </c>
      <c r="L147" s="31">
        <v>21</v>
      </c>
      <c r="M147" s="31">
        <v>0</v>
      </c>
      <c r="N147" s="31">
        <f t="shared" si="52"/>
        <v>21</v>
      </c>
      <c r="O147" s="31">
        <f t="shared" si="53"/>
        <v>180</v>
      </c>
      <c r="P147" s="31">
        <f t="shared" si="54"/>
        <v>7</v>
      </c>
      <c r="Q147" s="31">
        <f t="shared" si="55"/>
        <v>187</v>
      </c>
    </row>
    <row r="148" spans="1:17" s="16" customFormat="1" ht="20.100000000000001" customHeight="1" x14ac:dyDescent="0.3">
      <c r="A148" s="32"/>
      <c r="B148" s="33" t="s">
        <v>97</v>
      </c>
      <c r="C148" s="34">
        <f t="shared" ref="C148:Q148" si="58">+C145+C146+C147</f>
        <v>1255</v>
      </c>
      <c r="D148" s="34">
        <f t="shared" si="58"/>
        <v>61</v>
      </c>
      <c r="E148" s="34">
        <f t="shared" si="58"/>
        <v>1316</v>
      </c>
      <c r="F148" s="34">
        <f t="shared" si="58"/>
        <v>0</v>
      </c>
      <c r="G148" s="34">
        <f t="shared" si="58"/>
        <v>0</v>
      </c>
      <c r="H148" s="34">
        <f t="shared" si="58"/>
        <v>0</v>
      </c>
      <c r="I148" s="34">
        <f t="shared" si="58"/>
        <v>129</v>
      </c>
      <c r="J148" s="34">
        <f t="shared" si="58"/>
        <v>1.23</v>
      </c>
      <c r="K148" s="34">
        <f t="shared" si="58"/>
        <v>130.23000000000002</v>
      </c>
      <c r="L148" s="34">
        <f t="shared" si="58"/>
        <v>133</v>
      </c>
      <c r="M148" s="34">
        <f t="shared" si="58"/>
        <v>10</v>
      </c>
      <c r="N148" s="34">
        <f t="shared" si="58"/>
        <v>143</v>
      </c>
      <c r="O148" s="34">
        <f t="shared" si="58"/>
        <v>1517</v>
      </c>
      <c r="P148" s="34">
        <f t="shared" si="58"/>
        <v>72.22999999999999</v>
      </c>
      <c r="Q148" s="34">
        <f t="shared" si="58"/>
        <v>1589.23</v>
      </c>
    </row>
    <row r="149" spans="1:17" ht="20.100000000000001" customHeight="1" x14ac:dyDescent="0.3">
      <c r="A149" s="29">
        <v>9</v>
      </c>
      <c r="B149" s="30" t="s">
        <v>100</v>
      </c>
      <c r="C149" s="31">
        <v>3999</v>
      </c>
      <c r="D149" s="31">
        <v>532</v>
      </c>
      <c r="E149" s="31">
        <f t="shared" si="49"/>
        <v>4531</v>
      </c>
      <c r="F149" s="31">
        <v>90</v>
      </c>
      <c r="G149" s="31">
        <v>35</v>
      </c>
      <c r="H149" s="31">
        <f t="shared" si="50"/>
        <v>125</v>
      </c>
      <c r="I149" s="31">
        <v>90</v>
      </c>
      <c r="J149" s="31">
        <v>2</v>
      </c>
      <c r="K149" s="31">
        <f t="shared" si="51"/>
        <v>92</v>
      </c>
      <c r="L149" s="31">
        <v>370</v>
      </c>
      <c r="M149" s="31">
        <v>40</v>
      </c>
      <c r="N149" s="31">
        <f t="shared" si="52"/>
        <v>410</v>
      </c>
      <c r="O149" s="31">
        <f t="shared" si="53"/>
        <v>4549</v>
      </c>
      <c r="P149" s="31">
        <f t="shared" si="54"/>
        <v>609</v>
      </c>
      <c r="Q149" s="31">
        <f t="shared" si="55"/>
        <v>5158</v>
      </c>
    </row>
    <row r="150" spans="1:17" ht="20.100000000000001" customHeight="1" x14ac:dyDescent="0.3">
      <c r="A150" s="29">
        <v>10</v>
      </c>
      <c r="B150" s="30" t="s">
        <v>101</v>
      </c>
      <c r="C150" s="31">
        <v>72</v>
      </c>
      <c r="D150" s="31">
        <v>5</v>
      </c>
      <c r="E150" s="31">
        <f t="shared" si="49"/>
        <v>77</v>
      </c>
      <c r="F150" s="31">
        <v>0</v>
      </c>
      <c r="G150" s="31">
        <v>0</v>
      </c>
      <c r="H150" s="31">
        <f t="shared" si="50"/>
        <v>0</v>
      </c>
      <c r="I150" s="31">
        <v>0</v>
      </c>
      <c r="J150" s="31">
        <v>0</v>
      </c>
      <c r="K150" s="31">
        <f t="shared" si="51"/>
        <v>0</v>
      </c>
      <c r="L150" s="31">
        <v>8</v>
      </c>
      <c r="M150" s="31">
        <v>0</v>
      </c>
      <c r="N150" s="31">
        <f t="shared" si="52"/>
        <v>8</v>
      </c>
      <c r="O150" s="31">
        <f t="shared" si="53"/>
        <v>80</v>
      </c>
      <c r="P150" s="31">
        <f t="shared" si="54"/>
        <v>5</v>
      </c>
      <c r="Q150" s="31">
        <f t="shared" si="55"/>
        <v>85</v>
      </c>
    </row>
    <row r="151" spans="1:17" ht="20.100000000000001" customHeight="1" x14ac:dyDescent="0.3">
      <c r="A151" s="29">
        <v>11</v>
      </c>
      <c r="B151" s="30" t="s">
        <v>102</v>
      </c>
      <c r="C151" s="31">
        <v>0</v>
      </c>
      <c r="D151" s="31">
        <v>0</v>
      </c>
      <c r="E151" s="31">
        <f t="shared" si="49"/>
        <v>0</v>
      </c>
      <c r="F151" s="31">
        <v>0</v>
      </c>
      <c r="G151" s="31">
        <v>0</v>
      </c>
      <c r="H151" s="31">
        <f t="shared" si="50"/>
        <v>0</v>
      </c>
      <c r="I151" s="31">
        <v>0</v>
      </c>
      <c r="J151" s="31">
        <v>0</v>
      </c>
      <c r="K151" s="31">
        <f t="shared" si="51"/>
        <v>0</v>
      </c>
      <c r="L151" s="53">
        <f>8-8</f>
        <v>0</v>
      </c>
      <c r="M151" s="31">
        <v>0</v>
      </c>
      <c r="N151" s="31">
        <f t="shared" si="52"/>
        <v>0</v>
      </c>
      <c r="O151" s="31">
        <f t="shared" si="53"/>
        <v>0</v>
      </c>
      <c r="P151" s="31">
        <f t="shared" si="54"/>
        <v>0</v>
      </c>
      <c r="Q151" s="31">
        <f t="shared" si="55"/>
        <v>0</v>
      </c>
    </row>
    <row r="152" spans="1:17" ht="20.100000000000001" customHeight="1" x14ac:dyDescent="0.3">
      <c r="A152" s="29">
        <v>12</v>
      </c>
      <c r="B152" s="30" t="s">
        <v>103</v>
      </c>
      <c r="C152" s="31">
        <v>55</v>
      </c>
      <c r="D152" s="31">
        <v>4</v>
      </c>
      <c r="E152" s="31">
        <f t="shared" si="49"/>
        <v>59</v>
      </c>
      <c r="F152" s="31">
        <v>0</v>
      </c>
      <c r="G152" s="31">
        <v>0</v>
      </c>
      <c r="H152" s="31">
        <f t="shared" si="50"/>
        <v>0</v>
      </c>
      <c r="I152" s="31">
        <v>0</v>
      </c>
      <c r="J152" s="31">
        <v>0</v>
      </c>
      <c r="K152" s="31">
        <f t="shared" si="51"/>
        <v>0</v>
      </c>
      <c r="L152" s="53">
        <v>8</v>
      </c>
      <c r="M152" s="31">
        <v>0</v>
      </c>
      <c r="N152" s="31">
        <f t="shared" si="52"/>
        <v>8</v>
      </c>
      <c r="O152" s="31">
        <f t="shared" si="53"/>
        <v>63</v>
      </c>
      <c r="P152" s="31">
        <f t="shared" si="54"/>
        <v>4</v>
      </c>
      <c r="Q152" s="31">
        <f t="shared" si="55"/>
        <v>67</v>
      </c>
    </row>
    <row r="153" spans="1:17" ht="20.100000000000001" customHeight="1" x14ac:dyDescent="0.3">
      <c r="A153" s="29">
        <v>13</v>
      </c>
      <c r="B153" s="30" t="s">
        <v>104</v>
      </c>
      <c r="C153" s="31">
        <v>0</v>
      </c>
      <c r="D153" s="31">
        <v>0</v>
      </c>
      <c r="E153" s="31">
        <f t="shared" si="49"/>
        <v>0</v>
      </c>
      <c r="F153" s="31">
        <v>0</v>
      </c>
      <c r="G153" s="31">
        <v>0</v>
      </c>
      <c r="H153" s="31">
        <f t="shared" si="50"/>
        <v>0</v>
      </c>
      <c r="I153" s="31">
        <v>0</v>
      </c>
      <c r="J153" s="31">
        <v>0</v>
      </c>
      <c r="K153" s="31">
        <f t="shared" si="51"/>
        <v>0</v>
      </c>
      <c r="L153" s="53">
        <f>8-8</f>
        <v>0</v>
      </c>
      <c r="M153" s="31">
        <v>0</v>
      </c>
      <c r="N153" s="31">
        <f t="shared" si="52"/>
        <v>0</v>
      </c>
      <c r="O153" s="31">
        <f t="shared" si="53"/>
        <v>0</v>
      </c>
      <c r="P153" s="31">
        <f t="shared" si="54"/>
        <v>0</v>
      </c>
      <c r="Q153" s="31">
        <f t="shared" si="55"/>
        <v>0</v>
      </c>
    </row>
    <row r="154" spans="1:17" ht="20.100000000000001" customHeight="1" x14ac:dyDescent="0.3">
      <c r="A154" s="29">
        <v>14</v>
      </c>
      <c r="B154" s="30" t="s">
        <v>105</v>
      </c>
      <c r="C154" s="31">
        <v>0</v>
      </c>
      <c r="D154" s="31">
        <v>0</v>
      </c>
      <c r="E154" s="31">
        <f t="shared" si="49"/>
        <v>0</v>
      </c>
      <c r="F154" s="31">
        <v>0</v>
      </c>
      <c r="G154" s="31">
        <v>0</v>
      </c>
      <c r="H154" s="31">
        <f t="shared" si="50"/>
        <v>0</v>
      </c>
      <c r="I154" s="31">
        <v>0</v>
      </c>
      <c r="J154" s="31">
        <v>0</v>
      </c>
      <c r="K154" s="31">
        <f t="shared" si="51"/>
        <v>0</v>
      </c>
      <c r="L154" s="53">
        <v>0</v>
      </c>
      <c r="M154" s="31">
        <v>0</v>
      </c>
      <c r="N154" s="31">
        <f t="shared" si="52"/>
        <v>0</v>
      </c>
      <c r="O154" s="31">
        <f t="shared" si="53"/>
        <v>0</v>
      </c>
      <c r="P154" s="31">
        <f t="shared" si="54"/>
        <v>0</v>
      </c>
      <c r="Q154" s="31">
        <f t="shared" si="55"/>
        <v>0</v>
      </c>
    </row>
    <row r="155" spans="1:17" ht="20.100000000000001" customHeight="1" x14ac:dyDescent="0.3">
      <c r="A155" s="29">
        <v>15</v>
      </c>
      <c r="B155" s="30" t="s">
        <v>106</v>
      </c>
      <c r="C155" s="31">
        <v>0</v>
      </c>
      <c r="D155" s="31">
        <v>0</v>
      </c>
      <c r="E155" s="31">
        <f t="shared" si="49"/>
        <v>0</v>
      </c>
      <c r="F155" s="31">
        <v>0</v>
      </c>
      <c r="G155" s="31">
        <v>0</v>
      </c>
      <c r="H155" s="31">
        <f t="shared" si="50"/>
        <v>0</v>
      </c>
      <c r="I155" s="31">
        <v>0</v>
      </c>
      <c r="J155" s="31">
        <v>0</v>
      </c>
      <c r="K155" s="31">
        <f t="shared" si="51"/>
        <v>0</v>
      </c>
      <c r="L155" s="53">
        <f>8-8</f>
        <v>0</v>
      </c>
      <c r="M155" s="31">
        <v>0</v>
      </c>
      <c r="N155" s="31">
        <f t="shared" si="52"/>
        <v>0</v>
      </c>
      <c r="O155" s="31">
        <f t="shared" si="53"/>
        <v>0</v>
      </c>
      <c r="P155" s="31">
        <f t="shared" si="54"/>
        <v>0</v>
      </c>
      <c r="Q155" s="31">
        <f t="shared" si="55"/>
        <v>0</v>
      </c>
    </row>
    <row r="156" spans="1:17" ht="20.100000000000001" customHeight="1" x14ac:dyDescent="0.3">
      <c r="A156" s="29">
        <v>16</v>
      </c>
      <c r="B156" s="30" t="s">
        <v>107</v>
      </c>
      <c r="C156" s="31">
        <v>50</v>
      </c>
      <c r="D156" s="31">
        <v>7</v>
      </c>
      <c r="E156" s="31">
        <f t="shared" si="49"/>
        <v>57</v>
      </c>
      <c r="F156" s="31">
        <v>0</v>
      </c>
      <c r="G156" s="31">
        <v>0</v>
      </c>
      <c r="H156" s="31">
        <f t="shared" si="50"/>
        <v>0</v>
      </c>
      <c r="I156" s="31">
        <v>0</v>
      </c>
      <c r="J156" s="31">
        <v>0</v>
      </c>
      <c r="K156" s="31">
        <f t="shared" si="51"/>
        <v>0</v>
      </c>
      <c r="L156" s="31">
        <v>8</v>
      </c>
      <c r="M156" s="31">
        <v>0</v>
      </c>
      <c r="N156" s="31">
        <f t="shared" si="52"/>
        <v>8</v>
      </c>
      <c r="O156" s="31">
        <f t="shared" si="53"/>
        <v>58</v>
      </c>
      <c r="P156" s="31">
        <f t="shared" si="54"/>
        <v>7</v>
      </c>
      <c r="Q156" s="31">
        <f t="shared" si="55"/>
        <v>65</v>
      </c>
    </row>
    <row r="157" spans="1:17" ht="25.5" customHeight="1" x14ac:dyDescent="0.3">
      <c r="A157" s="29">
        <v>17</v>
      </c>
      <c r="B157" s="30" t="s">
        <v>108</v>
      </c>
      <c r="C157" s="53">
        <f>300-67.73</f>
        <v>232.26999999999998</v>
      </c>
      <c r="D157" s="31">
        <v>25</v>
      </c>
      <c r="E157" s="31">
        <f t="shared" si="49"/>
        <v>257.27</v>
      </c>
      <c r="F157" s="31">
        <v>0</v>
      </c>
      <c r="G157" s="31">
        <v>0</v>
      </c>
      <c r="H157" s="31">
        <f t="shared" si="50"/>
        <v>0</v>
      </c>
      <c r="I157" s="31">
        <v>0</v>
      </c>
      <c r="J157" s="31">
        <v>0</v>
      </c>
      <c r="K157" s="31">
        <f t="shared" si="51"/>
        <v>0</v>
      </c>
      <c r="L157" s="31">
        <v>35</v>
      </c>
      <c r="M157" s="31">
        <v>5</v>
      </c>
      <c r="N157" s="31">
        <f t="shared" si="52"/>
        <v>40</v>
      </c>
      <c r="O157" s="31">
        <f t="shared" si="53"/>
        <v>267.27</v>
      </c>
      <c r="P157" s="31">
        <f t="shared" si="54"/>
        <v>30</v>
      </c>
      <c r="Q157" s="31">
        <f t="shared" si="55"/>
        <v>297.27</v>
      </c>
    </row>
    <row r="158" spans="1:17" s="16" customFormat="1" ht="27.75" customHeight="1" x14ac:dyDescent="0.3">
      <c r="A158" s="32"/>
      <c r="B158" s="33" t="s">
        <v>100</v>
      </c>
      <c r="C158" s="34">
        <f t="shared" ref="C158:Q158" si="59">SUM(C149:C157)</f>
        <v>4408.2700000000004</v>
      </c>
      <c r="D158" s="34">
        <f t="shared" si="59"/>
        <v>573</v>
      </c>
      <c r="E158" s="34">
        <f t="shared" si="59"/>
        <v>4981.2700000000004</v>
      </c>
      <c r="F158" s="34">
        <f t="shared" si="59"/>
        <v>90</v>
      </c>
      <c r="G158" s="34">
        <f t="shared" si="59"/>
        <v>35</v>
      </c>
      <c r="H158" s="34">
        <f t="shared" si="59"/>
        <v>125</v>
      </c>
      <c r="I158" s="34">
        <f t="shared" si="59"/>
        <v>90</v>
      </c>
      <c r="J158" s="34">
        <f t="shared" si="59"/>
        <v>2</v>
      </c>
      <c r="K158" s="34">
        <f t="shared" si="59"/>
        <v>92</v>
      </c>
      <c r="L158" s="34">
        <f t="shared" si="59"/>
        <v>429</v>
      </c>
      <c r="M158" s="34">
        <f t="shared" si="59"/>
        <v>45</v>
      </c>
      <c r="N158" s="34">
        <f t="shared" si="59"/>
        <v>474</v>
      </c>
      <c r="O158" s="34">
        <f t="shared" si="59"/>
        <v>5017.2700000000004</v>
      </c>
      <c r="P158" s="34">
        <f t="shared" si="59"/>
        <v>655</v>
      </c>
      <c r="Q158" s="34">
        <f t="shared" si="59"/>
        <v>5672.27</v>
      </c>
    </row>
    <row r="159" spans="1:17" ht="20.100000000000001" customHeight="1" x14ac:dyDescent="0.3">
      <c r="A159" s="29">
        <v>18</v>
      </c>
      <c r="B159" s="30" t="s">
        <v>109</v>
      </c>
      <c r="C159" s="31">
        <v>710</v>
      </c>
      <c r="D159" s="31">
        <v>24</v>
      </c>
      <c r="E159" s="31">
        <f t="shared" si="49"/>
        <v>734</v>
      </c>
      <c r="F159" s="31">
        <v>15</v>
      </c>
      <c r="G159" s="31">
        <v>0</v>
      </c>
      <c r="H159" s="31">
        <f t="shared" si="50"/>
        <v>15</v>
      </c>
      <c r="I159" s="31">
        <v>0</v>
      </c>
      <c r="J159" s="31">
        <v>0</v>
      </c>
      <c r="K159" s="31">
        <f t="shared" si="51"/>
        <v>0</v>
      </c>
      <c r="L159" s="31">
        <v>4</v>
      </c>
      <c r="M159" s="31">
        <v>1.22</v>
      </c>
      <c r="N159" s="31">
        <f t="shared" si="52"/>
        <v>5.22</v>
      </c>
      <c r="O159" s="31">
        <f t="shared" si="53"/>
        <v>729</v>
      </c>
      <c r="P159" s="31">
        <f t="shared" si="54"/>
        <v>25.22</v>
      </c>
      <c r="Q159" s="31">
        <f t="shared" si="55"/>
        <v>754.22</v>
      </c>
    </row>
    <row r="160" spans="1:17" ht="19.5" customHeight="1" x14ac:dyDescent="0.3">
      <c r="A160" s="29">
        <v>19</v>
      </c>
      <c r="B160" s="30" t="s">
        <v>110</v>
      </c>
      <c r="C160" s="31">
        <v>320</v>
      </c>
      <c r="D160" s="31">
        <v>38</v>
      </c>
      <c r="E160" s="31">
        <f t="shared" si="49"/>
        <v>358</v>
      </c>
      <c r="F160" s="31">
        <v>60</v>
      </c>
      <c r="G160" s="31">
        <v>0</v>
      </c>
      <c r="H160" s="31">
        <f t="shared" si="50"/>
        <v>60</v>
      </c>
      <c r="I160" s="31">
        <v>0</v>
      </c>
      <c r="J160" s="31">
        <v>0</v>
      </c>
      <c r="K160" s="31">
        <f t="shared" si="51"/>
        <v>0</v>
      </c>
      <c r="L160" s="31">
        <v>67.5</v>
      </c>
      <c r="M160" s="31">
        <v>2.25</v>
      </c>
      <c r="N160" s="31">
        <f t="shared" si="52"/>
        <v>69.75</v>
      </c>
      <c r="O160" s="31">
        <f t="shared" si="53"/>
        <v>447.5</v>
      </c>
      <c r="P160" s="31">
        <f t="shared" si="54"/>
        <v>40.25</v>
      </c>
      <c r="Q160" s="31">
        <f t="shared" si="55"/>
        <v>487.75</v>
      </c>
    </row>
    <row r="161" spans="1:17" ht="19.5" customHeight="1" x14ac:dyDescent="0.3">
      <c r="A161" s="29">
        <v>20</v>
      </c>
      <c r="B161" s="30" t="s">
        <v>111</v>
      </c>
      <c r="C161" s="53">
        <f>37-36.77</f>
        <v>0.22999999999999687</v>
      </c>
      <c r="D161" s="53">
        <v>0</v>
      </c>
      <c r="E161" s="53">
        <f t="shared" si="49"/>
        <v>0.22999999999999687</v>
      </c>
      <c r="F161" s="53">
        <f>45-10</f>
        <v>35</v>
      </c>
      <c r="G161" s="53">
        <f>3.03-2.5</f>
        <v>0.5299999999999998</v>
      </c>
      <c r="H161" s="53">
        <f t="shared" si="50"/>
        <v>35.53</v>
      </c>
      <c r="I161" s="53">
        <f>30-5</f>
        <v>25</v>
      </c>
      <c r="J161" s="53">
        <v>0</v>
      </c>
      <c r="K161" s="31">
        <f t="shared" si="51"/>
        <v>25</v>
      </c>
      <c r="L161" s="31">
        <v>7.5</v>
      </c>
      <c r="M161" s="31">
        <v>0</v>
      </c>
      <c r="N161" s="31">
        <f t="shared" si="52"/>
        <v>7.5</v>
      </c>
      <c r="O161" s="31">
        <f t="shared" si="53"/>
        <v>67.72999999999999</v>
      </c>
      <c r="P161" s="31">
        <f t="shared" si="54"/>
        <v>0.5299999999999998</v>
      </c>
      <c r="Q161" s="31">
        <f t="shared" si="55"/>
        <v>68.259999999999991</v>
      </c>
    </row>
    <row r="162" spans="1:17" s="16" customFormat="1" ht="19.5" customHeight="1" x14ac:dyDescent="0.3">
      <c r="A162" s="32"/>
      <c r="B162" s="33" t="s">
        <v>110</v>
      </c>
      <c r="C162" s="34">
        <f t="shared" ref="C162:Q162" si="60">+C160+C161</f>
        <v>320.23</v>
      </c>
      <c r="D162" s="34">
        <f t="shared" si="60"/>
        <v>38</v>
      </c>
      <c r="E162" s="34">
        <f t="shared" si="60"/>
        <v>358.23</v>
      </c>
      <c r="F162" s="34">
        <f t="shared" si="60"/>
        <v>95</v>
      </c>
      <c r="G162" s="34">
        <f t="shared" si="60"/>
        <v>0.5299999999999998</v>
      </c>
      <c r="H162" s="34">
        <f t="shared" si="60"/>
        <v>95.53</v>
      </c>
      <c r="I162" s="34">
        <f t="shared" si="60"/>
        <v>25</v>
      </c>
      <c r="J162" s="34">
        <f t="shared" si="60"/>
        <v>0</v>
      </c>
      <c r="K162" s="34">
        <f t="shared" si="60"/>
        <v>25</v>
      </c>
      <c r="L162" s="34">
        <f t="shared" si="60"/>
        <v>75</v>
      </c>
      <c r="M162" s="34">
        <f t="shared" si="60"/>
        <v>2.25</v>
      </c>
      <c r="N162" s="34">
        <f t="shared" si="60"/>
        <v>77.25</v>
      </c>
      <c r="O162" s="34">
        <f t="shared" si="60"/>
        <v>515.23</v>
      </c>
      <c r="P162" s="34">
        <f t="shared" si="60"/>
        <v>40.78</v>
      </c>
      <c r="Q162" s="34">
        <f t="shared" si="60"/>
        <v>556.01</v>
      </c>
    </row>
    <row r="163" spans="1:17" ht="19.5" customHeight="1" x14ac:dyDescent="0.3">
      <c r="A163" s="29">
        <v>21</v>
      </c>
      <c r="B163" s="30" t="s">
        <v>112</v>
      </c>
      <c r="C163" s="31">
        <v>3500</v>
      </c>
      <c r="D163" s="31">
        <v>350</v>
      </c>
      <c r="E163" s="31">
        <f t="shared" si="49"/>
        <v>3850</v>
      </c>
      <c r="F163" s="31">
        <v>65</v>
      </c>
      <c r="G163" s="31">
        <v>10</v>
      </c>
      <c r="H163" s="31">
        <f t="shared" si="50"/>
        <v>75</v>
      </c>
      <c r="I163" s="31">
        <v>49</v>
      </c>
      <c r="J163" s="31">
        <v>1.26</v>
      </c>
      <c r="K163" s="31">
        <f t="shared" si="51"/>
        <v>50.26</v>
      </c>
      <c r="L163" s="31">
        <v>450.25</v>
      </c>
      <c r="M163" s="31">
        <v>30</v>
      </c>
      <c r="N163" s="31">
        <f t="shared" si="52"/>
        <v>480.25</v>
      </c>
      <c r="O163" s="31">
        <f t="shared" si="53"/>
        <v>4064.25</v>
      </c>
      <c r="P163" s="31">
        <f t="shared" si="54"/>
        <v>391.26</v>
      </c>
      <c r="Q163" s="31">
        <f t="shared" si="55"/>
        <v>4455.51</v>
      </c>
    </row>
    <row r="164" spans="1:17" ht="20.100000000000001" customHeight="1" x14ac:dyDescent="0.3">
      <c r="A164" s="29">
        <v>22</v>
      </c>
      <c r="B164" s="30" t="s">
        <v>113</v>
      </c>
      <c r="C164" s="31">
        <v>500</v>
      </c>
      <c r="D164" s="31">
        <v>35</v>
      </c>
      <c r="E164" s="31">
        <f t="shared" si="49"/>
        <v>535</v>
      </c>
      <c r="F164" s="31">
        <v>18.75</v>
      </c>
      <c r="G164" s="31">
        <v>0</v>
      </c>
      <c r="H164" s="31">
        <f t="shared" si="50"/>
        <v>18.75</v>
      </c>
      <c r="I164" s="31">
        <v>0</v>
      </c>
      <c r="J164" s="31">
        <v>0</v>
      </c>
      <c r="K164" s="31">
        <f t="shared" si="51"/>
        <v>0</v>
      </c>
      <c r="L164" s="31">
        <v>37.5</v>
      </c>
      <c r="M164" s="31">
        <v>10.5</v>
      </c>
      <c r="N164" s="31">
        <f t="shared" si="52"/>
        <v>48</v>
      </c>
      <c r="O164" s="31">
        <f t="shared" si="53"/>
        <v>556.25</v>
      </c>
      <c r="P164" s="31">
        <f t="shared" si="54"/>
        <v>45.5</v>
      </c>
      <c r="Q164" s="31">
        <f t="shared" si="55"/>
        <v>601.75</v>
      </c>
    </row>
    <row r="165" spans="1:17" ht="20.100000000000001" customHeight="1" x14ac:dyDescent="0.3">
      <c r="A165" s="29">
        <v>23</v>
      </c>
      <c r="B165" s="30" t="s">
        <v>114</v>
      </c>
      <c r="C165" s="31">
        <v>120</v>
      </c>
      <c r="D165" s="31">
        <v>0</v>
      </c>
      <c r="E165" s="31">
        <f t="shared" si="49"/>
        <v>120</v>
      </c>
      <c r="F165" s="31">
        <v>20</v>
      </c>
      <c r="G165" s="31">
        <v>5</v>
      </c>
      <c r="H165" s="31">
        <f t="shared" si="50"/>
        <v>25</v>
      </c>
      <c r="I165" s="31">
        <v>10</v>
      </c>
      <c r="J165" s="31">
        <v>0</v>
      </c>
      <c r="K165" s="31">
        <f t="shared" si="51"/>
        <v>10</v>
      </c>
      <c r="L165" s="31">
        <v>14</v>
      </c>
      <c r="M165" s="31">
        <v>3</v>
      </c>
      <c r="N165" s="31">
        <f t="shared" si="52"/>
        <v>17</v>
      </c>
      <c r="O165" s="31">
        <f t="shared" si="53"/>
        <v>164</v>
      </c>
      <c r="P165" s="31">
        <f t="shared" si="54"/>
        <v>8</v>
      </c>
      <c r="Q165" s="31">
        <f t="shared" si="55"/>
        <v>172</v>
      </c>
    </row>
    <row r="166" spans="1:17" s="16" customFormat="1" ht="20.100000000000001" customHeight="1" x14ac:dyDescent="0.3">
      <c r="A166" s="32"/>
      <c r="B166" s="33" t="s">
        <v>113</v>
      </c>
      <c r="C166" s="34">
        <f t="shared" ref="C166:Q166" si="61">+C164+C165</f>
        <v>620</v>
      </c>
      <c r="D166" s="34">
        <f t="shared" si="61"/>
        <v>35</v>
      </c>
      <c r="E166" s="34">
        <f t="shared" si="61"/>
        <v>655</v>
      </c>
      <c r="F166" s="34">
        <f t="shared" si="61"/>
        <v>38.75</v>
      </c>
      <c r="G166" s="34">
        <f t="shared" si="61"/>
        <v>5</v>
      </c>
      <c r="H166" s="34">
        <f t="shared" si="61"/>
        <v>43.75</v>
      </c>
      <c r="I166" s="34">
        <f t="shared" si="61"/>
        <v>10</v>
      </c>
      <c r="J166" s="34">
        <f t="shared" si="61"/>
        <v>0</v>
      </c>
      <c r="K166" s="34">
        <f t="shared" si="61"/>
        <v>10</v>
      </c>
      <c r="L166" s="34">
        <f t="shared" si="61"/>
        <v>51.5</v>
      </c>
      <c r="M166" s="34">
        <f t="shared" si="61"/>
        <v>13.5</v>
      </c>
      <c r="N166" s="34">
        <f t="shared" si="61"/>
        <v>65</v>
      </c>
      <c r="O166" s="34">
        <f t="shared" si="61"/>
        <v>720.25</v>
      </c>
      <c r="P166" s="34">
        <f t="shared" si="61"/>
        <v>53.5</v>
      </c>
      <c r="Q166" s="34">
        <f t="shared" si="61"/>
        <v>773.75</v>
      </c>
    </row>
    <row r="167" spans="1:17" ht="20.100000000000001" customHeight="1" x14ac:dyDescent="0.3">
      <c r="A167" s="29">
        <v>24</v>
      </c>
      <c r="B167" s="30" t="s">
        <v>115</v>
      </c>
      <c r="C167" s="53">
        <f>344+15</f>
        <v>359</v>
      </c>
      <c r="D167" s="53">
        <v>90</v>
      </c>
      <c r="E167" s="53">
        <f t="shared" si="49"/>
        <v>449</v>
      </c>
      <c r="F167" s="53">
        <v>0</v>
      </c>
      <c r="G167" s="53">
        <v>0</v>
      </c>
      <c r="H167" s="53">
        <f t="shared" si="50"/>
        <v>0</v>
      </c>
      <c r="I167" s="53">
        <f>15+5</f>
        <v>20</v>
      </c>
      <c r="J167" s="53">
        <v>1.22</v>
      </c>
      <c r="K167" s="53">
        <f t="shared" si="51"/>
        <v>21.22</v>
      </c>
      <c r="L167" s="31">
        <v>30</v>
      </c>
      <c r="M167" s="31">
        <v>10</v>
      </c>
      <c r="N167" s="31">
        <f t="shared" si="52"/>
        <v>40</v>
      </c>
      <c r="O167" s="31">
        <f t="shared" si="53"/>
        <v>409</v>
      </c>
      <c r="P167" s="31">
        <f t="shared" si="54"/>
        <v>101.22</v>
      </c>
      <c r="Q167" s="31">
        <f t="shared" si="55"/>
        <v>510.22</v>
      </c>
    </row>
    <row r="168" spans="1:17" ht="20.100000000000001" customHeight="1" x14ac:dyDescent="0.3">
      <c r="A168" s="29">
        <v>25</v>
      </c>
      <c r="B168" s="30" t="s">
        <v>116</v>
      </c>
      <c r="C168" s="53">
        <f>525+20</f>
        <v>545</v>
      </c>
      <c r="D168" s="53">
        <v>35</v>
      </c>
      <c r="E168" s="53">
        <f t="shared" si="49"/>
        <v>580</v>
      </c>
      <c r="F168" s="53">
        <v>15</v>
      </c>
      <c r="G168" s="53">
        <v>5</v>
      </c>
      <c r="H168" s="53">
        <f t="shared" si="50"/>
        <v>20</v>
      </c>
      <c r="I168" s="53">
        <v>2</v>
      </c>
      <c r="J168" s="53">
        <v>0</v>
      </c>
      <c r="K168" s="53">
        <f t="shared" si="51"/>
        <v>2</v>
      </c>
      <c r="L168" s="31">
        <v>25</v>
      </c>
      <c r="M168" s="31">
        <v>5</v>
      </c>
      <c r="N168" s="31">
        <f t="shared" si="52"/>
        <v>30</v>
      </c>
      <c r="O168" s="31">
        <f t="shared" si="53"/>
        <v>587</v>
      </c>
      <c r="P168" s="31">
        <f t="shared" si="54"/>
        <v>45</v>
      </c>
      <c r="Q168" s="31">
        <f t="shared" si="55"/>
        <v>632</v>
      </c>
    </row>
    <row r="169" spans="1:17" ht="20.100000000000001" customHeight="1" x14ac:dyDescent="0.3">
      <c r="A169" s="29">
        <v>26</v>
      </c>
      <c r="B169" s="30" t="s">
        <v>117</v>
      </c>
      <c r="C169" s="31">
        <v>150</v>
      </c>
      <c r="D169" s="31">
        <v>24</v>
      </c>
      <c r="E169" s="31">
        <f t="shared" si="49"/>
        <v>174</v>
      </c>
      <c r="F169" s="31">
        <v>0</v>
      </c>
      <c r="G169" s="31">
        <v>0</v>
      </c>
      <c r="H169" s="31">
        <f t="shared" si="50"/>
        <v>0</v>
      </c>
      <c r="I169" s="31">
        <v>0</v>
      </c>
      <c r="J169" s="31">
        <v>0</v>
      </c>
      <c r="K169" s="31">
        <f t="shared" si="51"/>
        <v>0</v>
      </c>
      <c r="L169" s="31">
        <v>15</v>
      </c>
      <c r="M169" s="31">
        <v>2</v>
      </c>
      <c r="N169" s="31">
        <f t="shared" si="52"/>
        <v>17</v>
      </c>
      <c r="O169" s="31">
        <f t="shared" si="53"/>
        <v>165</v>
      </c>
      <c r="P169" s="31">
        <f t="shared" si="54"/>
        <v>26</v>
      </c>
      <c r="Q169" s="31">
        <f t="shared" si="55"/>
        <v>191</v>
      </c>
    </row>
    <row r="170" spans="1:17" s="16" customFormat="1" ht="20.100000000000001" customHeight="1" x14ac:dyDescent="0.3">
      <c r="A170" s="32"/>
      <c r="B170" s="33" t="s">
        <v>116</v>
      </c>
      <c r="C170" s="34">
        <f t="shared" ref="C170:Q170" si="62">+C168+C169</f>
        <v>695</v>
      </c>
      <c r="D170" s="34">
        <f t="shared" si="62"/>
        <v>59</v>
      </c>
      <c r="E170" s="34">
        <f t="shared" si="62"/>
        <v>754</v>
      </c>
      <c r="F170" s="34">
        <f t="shared" si="62"/>
        <v>15</v>
      </c>
      <c r="G170" s="34">
        <f t="shared" si="62"/>
        <v>5</v>
      </c>
      <c r="H170" s="34">
        <f t="shared" si="62"/>
        <v>20</v>
      </c>
      <c r="I170" s="34">
        <f t="shared" si="62"/>
        <v>2</v>
      </c>
      <c r="J170" s="34">
        <f t="shared" si="62"/>
        <v>0</v>
      </c>
      <c r="K170" s="34">
        <f t="shared" si="62"/>
        <v>2</v>
      </c>
      <c r="L170" s="34">
        <f t="shared" si="62"/>
        <v>40</v>
      </c>
      <c r="M170" s="34">
        <f t="shared" si="62"/>
        <v>7</v>
      </c>
      <c r="N170" s="34">
        <f t="shared" si="62"/>
        <v>47</v>
      </c>
      <c r="O170" s="34">
        <f t="shared" si="62"/>
        <v>752</v>
      </c>
      <c r="P170" s="34">
        <f t="shared" si="62"/>
        <v>71</v>
      </c>
      <c r="Q170" s="34">
        <f t="shared" si="62"/>
        <v>823</v>
      </c>
    </row>
    <row r="171" spans="1:17" ht="20.100000000000001" customHeight="1" x14ac:dyDescent="0.3">
      <c r="A171" s="29">
        <v>27</v>
      </c>
      <c r="B171" s="30" t="s">
        <v>118</v>
      </c>
      <c r="C171" s="31">
        <v>172</v>
      </c>
      <c r="D171" s="31">
        <v>43</v>
      </c>
      <c r="E171" s="31">
        <f t="shared" si="49"/>
        <v>215</v>
      </c>
      <c r="F171" s="31">
        <v>22.5</v>
      </c>
      <c r="G171" s="31">
        <v>6.94</v>
      </c>
      <c r="H171" s="31">
        <f t="shared" si="50"/>
        <v>29.44</v>
      </c>
      <c r="I171" s="31">
        <v>0</v>
      </c>
      <c r="J171" s="31">
        <v>0</v>
      </c>
      <c r="K171" s="31">
        <f t="shared" si="51"/>
        <v>0</v>
      </c>
      <c r="L171" s="31">
        <v>37.5</v>
      </c>
      <c r="M171" s="31">
        <v>6.12</v>
      </c>
      <c r="N171" s="31">
        <f t="shared" si="52"/>
        <v>43.62</v>
      </c>
      <c r="O171" s="31">
        <f t="shared" si="53"/>
        <v>232</v>
      </c>
      <c r="P171" s="31">
        <f t="shared" si="54"/>
        <v>56.059999999999995</v>
      </c>
      <c r="Q171" s="31">
        <f t="shared" si="55"/>
        <v>288.06</v>
      </c>
    </row>
    <row r="172" spans="1:17" ht="20.100000000000001" customHeight="1" x14ac:dyDescent="0.3">
      <c r="A172" s="48">
        <v>28</v>
      </c>
      <c r="B172" s="41" t="s">
        <v>119</v>
      </c>
      <c r="C172" s="31">
        <v>0</v>
      </c>
      <c r="D172" s="31">
        <v>0</v>
      </c>
      <c r="E172" s="31">
        <f t="shared" si="49"/>
        <v>0</v>
      </c>
      <c r="F172" s="31">
        <v>390</v>
      </c>
      <c r="G172" s="31">
        <v>100</v>
      </c>
      <c r="H172" s="31">
        <f t="shared" si="50"/>
        <v>490</v>
      </c>
      <c r="I172" s="31">
        <v>90</v>
      </c>
      <c r="J172" s="31">
        <v>3.06</v>
      </c>
      <c r="K172" s="31">
        <f t="shared" si="51"/>
        <v>93.06</v>
      </c>
      <c r="L172" s="31">
        <v>0</v>
      </c>
      <c r="M172" s="31">
        <v>0</v>
      </c>
      <c r="N172" s="31">
        <f t="shared" si="52"/>
        <v>0</v>
      </c>
      <c r="O172" s="31">
        <f t="shared" si="53"/>
        <v>480</v>
      </c>
      <c r="P172" s="31">
        <f t="shared" si="54"/>
        <v>103.06</v>
      </c>
      <c r="Q172" s="31">
        <f t="shared" si="55"/>
        <v>583.05999999999995</v>
      </c>
    </row>
    <row r="173" spans="1:17" ht="20.100000000000001" customHeight="1" x14ac:dyDescent="0.3">
      <c r="A173" s="48">
        <v>29</v>
      </c>
      <c r="B173" s="41" t="s">
        <v>120</v>
      </c>
      <c r="C173" s="31">
        <v>0</v>
      </c>
      <c r="D173" s="31">
        <v>0</v>
      </c>
      <c r="E173" s="31">
        <f t="shared" si="49"/>
        <v>0</v>
      </c>
      <c r="F173" s="31">
        <v>430</v>
      </c>
      <c r="G173" s="31">
        <v>130</v>
      </c>
      <c r="H173" s="31">
        <f t="shared" si="50"/>
        <v>560</v>
      </c>
      <c r="I173" s="31">
        <v>113</v>
      </c>
      <c r="J173" s="31">
        <v>9.1</v>
      </c>
      <c r="K173" s="31">
        <f t="shared" si="51"/>
        <v>122.1</v>
      </c>
      <c r="L173" s="31">
        <v>42</v>
      </c>
      <c r="M173" s="31">
        <v>10</v>
      </c>
      <c r="N173" s="31">
        <f t="shared" si="52"/>
        <v>52</v>
      </c>
      <c r="O173" s="31">
        <f t="shared" si="53"/>
        <v>585</v>
      </c>
      <c r="P173" s="31">
        <f t="shared" si="54"/>
        <v>149.1</v>
      </c>
      <c r="Q173" s="31">
        <f t="shared" si="55"/>
        <v>734.1</v>
      </c>
    </row>
    <row r="174" spans="1:17" ht="20.100000000000001" customHeight="1" x14ac:dyDescent="0.3">
      <c r="A174" s="48">
        <v>30</v>
      </c>
      <c r="B174" s="41" t="s">
        <v>121</v>
      </c>
      <c r="C174" s="31">
        <v>110</v>
      </c>
      <c r="D174" s="31">
        <v>18</v>
      </c>
      <c r="E174" s="31">
        <f t="shared" si="49"/>
        <v>128</v>
      </c>
      <c r="F174" s="31">
        <v>150</v>
      </c>
      <c r="G174" s="31">
        <v>50</v>
      </c>
      <c r="H174" s="31">
        <f t="shared" si="50"/>
        <v>200</v>
      </c>
      <c r="I174" s="31">
        <v>145</v>
      </c>
      <c r="J174" s="31">
        <v>10.130000000000001</v>
      </c>
      <c r="K174" s="31">
        <f t="shared" si="51"/>
        <v>155.13</v>
      </c>
      <c r="L174" s="31">
        <v>40</v>
      </c>
      <c r="M174" s="31">
        <v>3.06</v>
      </c>
      <c r="N174" s="31">
        <f t="shared" si="52"/>
        <v>43.06</v>
      </c>
      <c r="O174" s="31">
        <f t="shared" si="53"/>
        <v>445</v>
      </c>
      <c r="P174" s="31">
        <f t="shared" si="54"/>
        <v>81.19</v>
      </c>
      <c r="Q174" s="31">
        <f t="shared" si="55"/>
        <v>526.19000000000005</v>
      </c>
    </row>
    <row r="175" spans="1:17" ht="20.100000000000001" customHeight="1" x14ac:dyDescent="0.3">
      <c r="A175" s="48">
        <v>31</v>
      </c>
      <c r="B175" s="41" t="s">
        <v>122</v>
      </c>
      <c r="C175" s="31">
        <v>82</v>
      </c>
      <c r="D175" s="31">
        <v>10</v>
      </c>
      <c r="E175" s="31">
        <f t="shared" si="49"/>
        <v>92</v>
      </c>
      <c r="F175" s="31">
        <v>127.5</v>
      </c>
      <c r="G175" s="31">
        <v>20</v>
      </c>
      <c r="H175" s="31">
        <f t="shared" si="50"/>
        <v>147.5</v>
      </c>
      <c r="I175" s="31">
        <v>60</v>
      </c>
      <c r="J175" s="31">
        <v>0</v>
      </c>
      <c r="K175" s="31">
        <f t="shared" si="51"/>
        <v>60</v>
      </c>
      <c r="L175" s="31">
        <v>30</v>
      </c>
      <c r="M175" s="31">
        <v>3.06</v>
      </c>
      <c r="N175" s="31">
        <f t="shared" si="52"/>
        <v>33.06</v>
      </c>
      <c r="O175" s="31">
        <f t="shared" si="53"/>
        <v>299.5</v>
      </c>
      <c r="P175" s="31">
        <f t="shared" si="54"/>
        <v>33.06</v>
      </c>
      <c r="Q175" s="31">
        <f t="shared" si="55"/>
        <v>332.56</v>
      </c>
    </row>
    <row r="176" spans="1:17" s="16" customFormat="1" ht="20.100000000000001" customHeight="1" x14ac:dyDescent="0.3">
      <c r="A176" s="50"/>
      <c r="B176" s="42" t="s">
        <v>120</v>
      </c>
      <c r="C176" s="34">
        <f t="shared" ref="C176:Q176" si="63">+C173+C174+C175</f>
        <v>192</v>
      </c>
      <c r="D176" s="34">
        <f t="shared" si="63"/>
        <v>28</v>
      </c>
      <c r="E176" s="34">
        <f t="shared" si="63"/>
        <v>220</v>
      </c>
      <c r="F176" s="34">
        <f t="shared" si="63"/>
        <v>707.5</v>
      </c>
      <c r="G176" s="34">
        <f t="shared" si="63"/>
        <v>200</v>
      </c>
      <c r="H176" s="34">
        <f t="shared" si="63"/>
        <v>907.5</v>
      </c>
      <c r="I176" s="34">
        <f t="shared" si="63"/>
        <v>318</v>
      </c>
      <c r="J176" s="34">
        <f t="shared" si="63"/>
        <v>19.23</v>
      </c>
      <c r="K176" s="34">
        <f t="shared" si="63"/>
        <v>337.23</v>
      </c>
      <c r="L176" s="34">
        <f t="shared" si="63"/>
        <v>112</v>
      </c>
      <c r="M176" s="34">
        <f t="shared" si="63"/>
        <v>16.12</v>
      </c>
      <c r="N176" s="34">
        <f t="shared" si="63"/>
        <v>128.12</v>
      </c>
      <c r="O176" s="34">
        <f t="shared" si="63"/>
        <v>1329.5</v>
      </c>
      <c r="P176" s="34">
        <f t="shared" si="63"/>
        <v>263.35000000000002</v>
      </c>
      <c r="Q176" s="34">
        <f t="shared" si="63"/>
        <v>1592.85</v>
      </c>
    </row>
    <row r="177" spans="1:17" ht="20.100000000000001" customHeight="1" x14ac:dyDescent="0.3">
      <c r="A177" s="48">
        <v>32</v>
      </c>
      <c r="B177" s="41" t="s">
        <v>123</v>
      </c>
      <c r="C177" s="31">
        <v>0</v>
      </c>
      <c r="D177" s="31">
        <v>0</v>
      </c>
      <c r="E177" s="31">
        <f t="shared" si="49"/>
        <v>0</v>
      </c>
      <c r="F177" s="31">
        <v>400.75</v>
      </c>
      <c r="G177" s="31">
        <v>85</v>
      </c>
      <c r="H177" s="31">
        <f t="shared" si="50"/>
        <v>485.75</v>
      </c>
      <c r="I177" s="31">
        <v>85</v>
      </c>
      <c r="J177" s="31">
        <v>10</v>
      </c>
      <c r="K177" s="31">
        <f t="shared" si="51"/>
        <v>95</v>
      </c>
      <c r="L177" s="31">
        <v>0</v>
      </c>
      <c r="M177" s="31">
        <v>0</v>
      </c>
      <c r="N177" s="31">
        <f t="shared" si="52"/>
        <v>0</v>
      </c>
      <c r="O177" s="31">
        <f t="shared" si="53"/>
        <v>485.75</v>
      </c>
      <c r="P177" s="31">
        <f t="shared" si="54"/>
        <v>95</v>
      </c>
      <c r="Q177" s="31">
        <f t="shared" si="55"/>
        <v>580.75</v>
      </c>
    </row>
    <row r="178" spans="1:17" ht="20.100000000000001" customHeight="1" x14ac:dyDescent="0.3">
      <c r="A178" s="29">
        <v>33</v>
      </c>
      <c r="B178" s="30" t="s">
        <v>124</v>
      </c>
      <c r="C178" s="31">
        <v>450</v>
      </c>
      <c r="D178" s="31">
        <v>30</v>
      </c>
      <c r="E178" s="31">
        <f t="shared" si="49"/>
        <v>480</v>
      </c>
      <c r="F178" s="53">
        <f>37.5+10</f>
        <v>47.5</v>
      </c>
      <c r="G178" s="53">
        <f>12+2.5</f>
        <v>14.5</v>
      </c>
      <c r="H178" s="31">
        <f t="shared" si="50"/>
        <v>62</v>
      </c>
      <c r="I178" s="31">
        <v>0</v>
      </c>
      <c r="J178" s="31">
        <v>0</v>
      </c>
      <c r="K178" s="31">
        <f t="shared" si="51"/>
        <v>0</v>
      </c>
      <c r="L178" s="31">
        <v>23</v>
      </c>
      <c r="M178" s="31">
        <v>20</v>
      </c>
      <c r="N178" s="31">
        <f t="shared" si="52"/>
        <v>43</v>
      </c>
      <c r="O178" s="31">
        <f t="shared" si="53"/>
        <v>520.5</v>
      </c>
      <c r="P178" s="31">
        <f t="shared" si="54"/>
        <v>64.5</v>
      </c>
      <c r="Q178" s="31">
        <f t="shared" si="55"/>
        <v>585</v>
      </c>
    </row>
    <row r="179" spans="1:17" ht="20.100000000000001" customHeight="1" x14ac:dyDescent="0.3">
      <c r="A179" s="29">
        <v>34</v>
      </c>
      <c r="B179" s="30" t="s">
        <v>125</v>
      </c>
      <c r="C179" s="31">
        <v>315</v>
      </c>
      <c r="D179" s="31">
        <v>36</v>
      </c>
      <c r="E179" s="31">
        <f t="shared" si="49"/>
        <v>351</v>
      </c>
      <c r="F179" s="31">
        <v>30</v>
      </c>
      <c r="G179" s="31">
        <v>3.03</v>
      </c>
      <c r="H179" s="31">
        <f t="shared" si="50"/>
        <v>33.03</v>
      </c>
      <c r="I179" s="31">
        <v>4</v>
      </c>
      <c r="J179" s="31">
        <v>0</v>
      </c>
      <c r="K179" s="31">
        <f t="shared" si="51"/>
        <v>4</v>
      </c>
      <c r="L179" s="31">
        <v>35</v>
      </c>
      <c r="M179" s="31">
        <v>4</v>
      </c>
      <c r="N179" s="31">
        <f t="shared" si="52"/>
        <v>39</v>
      </c>
      <c r="O179" s="31">
        <f t="shared" si="53"/>
        <v>384</v>
      </c>
      <c r="P179" s="31">
        <f t="shared" si="54"/>
        <v>43.03</v>
      </c>
      <c r="Q179" s="31">
        <f t="shared" si="55"/>
        <v>427.03</v>
      </c>
    </row>
    <row r="180" spans="1:17" ht="20.100000000000001" customHeight="1" x14ac:dyDescent="0.3">
      <c r="A180" s="29">
        <v>35</v>
      </c>
      <c r="B180" s="30" t="s">
        <v>126</v>
      </c>
      <c r="C180" s="31">
        <v>431</v>
      </c>
      <c r="D180" s="31">
        <v>28</v>
      </c>
      <c r="E180" s="31">
        <f t="shared" si="49"/>
        <v>459</v>
      </c>
      <c r="F180" s="31">
        <v>0</v>
      </c>
      <c r="G180" s="31">
        <v>0</v>
      </c>
      <c r="H180" s="31">
        <f t="shared" si="50"/>
        <v>0</v>
      </c>
      <c r="I180" s="31">
        <v>32</v>
      </c>
      <c r="J180" s="31">
        <v>0</v>
      </c>
      <c r="K180" s="31">
        <f t="shared" si="51"/>
        <v>32</v>
      </c>
      <c r="L180" s="31">
        <v>40</v>
      </c>
      <c r="M180" s="31">
        <v>4.55</v>
      </c>
      <c r="N180" s="31">
        <f t="shared" si="52"/>
        <v>44.55</v>
      </c>
      <c r="O180" s="31">
        <f t="shared" si="53"/>
        <v>503</v>
      </c>
      <c r="P180" s="31">
        <f t="shared" si="54"/>
        <v>32.549999999999997</v>
      </c>
      <c r="Q180" s="31">
        <f t="shared" si="55"/>
        <v>535.54999999999995</v>
      </c>
    </row>
    <row r="181" spans="1:17" s="16" customFormat="1" ht="20.100000000000001" customHeight="1" x14ac:dyDescent="0.3">
      <c r="A181" s="32"/>
      <c r="B181" s="33" t="s">
        <v>125</v>
      </c>
      <c r="C181" s="34">
        <f t="shared" ref="C181:Q181" si="64">+C179+C180</f>
        <v>746</v>
      </c>
      <c r="D181" s="34">
        <f t="shared" si="64"/>
        <v>64</v>
      </c>
      <c r="E181" s="34">
        <f t="shared" si="64"/>
        <v>810</v>
      </c>
      <c r="F181" s="34">
        <f t="shared" si="64"/>
        <v>30</v>
      </c>
      <c r="G181" s="34">
        <f t="shared" si="64"/>
        <v>3.03</v>
      </c>
      <c r="H181" s="34">
        <f t="shared" si="64"/>
        <v>33.03</v>
      </c>
      <c r="I181" s="34">
        <f t="shared" si="64"/>
        <v>36</v>
      </c>
      <c r="J181" s="34">
        <f t="shared" si="64"/>
        <v>0</v>
      </c>
      <c r="K181" s="34">
        <f t="shared" si="64"/>
        <v>36</v>
      </c>
      <c r="L181" s="34">
        <f t="shared" si="64"/>
        <v>75</v>
      </c>
      <c r="M181" s="34">
        <f t="shared" si="64"/>
        <v>8.5500000000000007</v>
      </c>
      <c r="N181" s="34">
        <f t="shared" si="64"/>
        <v>83.55</v>
      </c>
      <c r="O181" s="34">
        <f t="shared" si="64"/>
        <v>887</v>
      </c>
      <c r="P181" s="34">
        <f t="shared" si="64"/>
        <v>75.58</v>
      </c>
      <c r="Q181" s="34">
        <f t="shared" si="64"/>
        <v>962.57999999999993</v>
      </c>
    </row>
    <row r="182" spans="1:17" ht="20.100000000000001" customHeight="1" x14ac:dyDescent="0.3">
      <c r="A182" s="29">
        <v>36</v>
      </c>
      <c r="B182" s="30" t="s">
        <v>127</v>
      </c>
      <c r="C182" s="31">
        <v>738</v>
      </c>
      <c r="D182" s="31">
        <v>46</v>
      </c>
      <c r="E182" s="31">
        <f t="shared" si="49"/>
        <v>784</v>
      </c>
      <c r="F182" s="31">
        <v>36</v>
      </c>
      <c r="G182" s="31">
        <v>0</v>
      </c>
      <c r="H182" s="31">
        <f t="shared" si="50"/>
        <v>36</v>
      </c>
      <c r="I182" s="31">
        <v>24</v>
      </c>
      <c r="J182" s="31">
        <v>0</v>
      </c>
      <c r="K182" s="31">
        <f t="shared" si="51"/>
        <v>24</v>
      </c>
      <c r="L182" s="31">
        <v>63.75</v>
      </c>
      <c r="M182" s="31">
        <v>6.12</v>
      </c>
      <c r="N182" s="31">
        <f t="shared" si="52"/>
        <v>69.87</v>
      </c>
      <c r="O182" s="31">
        <f t="shared" si="53"/>
        <v>861.75</v>
      </c>
      <c r="P182" s="31">
        <f t="shared" si="54"/>
        <v>52.12</v>
      </c>
      <c r="Q182" s="31">
        <f t="shared" si="55"/>
        <v>913.87</v>
      </c>
    </row>
    <row r="183" spans="1:17" ht="20.100000000000001" customHeight="1" x14ac:dyDescent="0.3">
      <c r="A183" s="29">
        <v>37</v>
      </c>
      <c r="B183" s="30" t="s">
        <v>128</v>
      </c>
      <c r="C183" s="31">
        <v>970</v>
      </c>
      <c r="D183" s="31">
        <v>73</v>
      </c>
      <c r="E183" s="31">
        <f t="shared" si="49"/>
        <v>1043</v>
      </c>
      <c r="F183" s="31">
        <v>20</v>
      </c>
      <c r="G183" s="31">
        <v>5</v>
      </c>
      <c r="H183" s="31">
        <f t="shared" si="50"/>
        <v>25</v>
      </c>
      <c r="I183" s="31">
        <v>28</v>
      </c>
      <c r="J183" s="31">
        <v>0</v>
      </c>
      <c r="K183" s="31">
        <f t="shared" si="51"/>
        <v>28</v>
      </c>
      <c r="L183" s="31">
        <v>50</v>
      </c>
      <c r="M183" s="31">
        <v>13</v>
      </c>
      <c r="N183" s="31">
        <f t="shared" si="52"/>
        <v>63</v>
      </c>
      <c r="O183" s="31">
        <f t="shared" si="53"/>
        <v>1068</v>
      </c>
      <c r="P183" s="31">
        <f t="shared" si="54"/>
        <v>91</v>
      </c>
      <c r="Q183" s="31">
        <f t="shared" si="55"/>
        <v>1159</v>
      </c>
    </row>
    <row r="184" spans="1:17" ht="20.100000000000001" customHeight="1" x14ac:dyDescent="0.3">
      <c r="A184" s="29">
        <v>38</v>
      </c>
      <c r="B184" s="30" t="s">
        <v>129</v>
      </c>
      <c r="C184" s="31">
        <v>150</v>
      </c>
      <c r="D184" s="31">
        <v>19</v>
      </c>
      <c r="E184" s="31">
        <f t="shared" si="49"/>
        <v>169</v>
      </c>
      <c r="F184" s="31">
        <v>60</v>
      </c>
      <c r="G184" s="31">
        <v>20</v>
      </c>
      <c r="H184" s="31">
        <f t="shared" si="50"/>
        <v>80</v>
      </c>
      <c r="I184" s="31">
        <v>55</v>
      </c>
      <c r="J184" s="31">
        <v>0</v>
      </c>
      <c r="K184" s="31">
        <f t="shared" si="51"/>
        <v>55</v>
      </c>
      <c r="L184" s="31">
        <v>20</v>
      </c>
      <c r="M184" s="31">
        <v>10</v>
      </c>
      <c r="N184" s="31">
        <f t="shared" si="52"/>
        <v>30</v>
      </c>
      <c r="O184" s="31">
        <f t="shared" si="53"/>
        <v>285</v>
      </c>
      <c r="P184" s="31">
        <f t="shared" si="54"/>
        <v>49</v>
      </c>
      <c r="Q184" s="31">
        <f t="shared" si="55"/>
        <v>334</v>
      </c>
    </row>
    <row r="185" spans="1:17" ht="20.100000000000001" customHeight="1" x14ac:dyDescent="0.3">
      <c r="A185" s="29">
        <v>39</v>
      </c>
      <c r="B185" s="30" t="s">
        <v>130</v>
      </c>
      <c r="C185" s="31">
        <v>105</v>
      </c>
      <c r="D185" s="31">
        <v>25</v>
      </c>
      <c r="E185" s="31">
        <f t="shared" si="49"/>
        <v>130</v>
      </c>
      <c r="F185" s="31">
        <v>190</v>
      </c>
      <c r="G185" s="31">
        <v>50</v>
      </c>
      <c r="H185" s="31">
        <f t="shared" si="50"/>
        <v>240</v>
      </c>
      <c r="I185" s="31">
        <v>60</v>
      </c>
      <c r="J185" s="31">
        <v>0</v>
      </c>
      <c r="K185" s="31">
        <f t="shared" si="51"/>
        <v>60</v>
      </c>
      <c r="L185" s="31">
        <v>40</v>
      </c>
      <c r="M185" s="31">
        <v>15</v>
      </c>
      <c r="N185" s="31">
        <f t="shared" si="52"/>
        <v>55</v>
      </c>
      <c r="O185" s="31">
        <f t="shared" si="53"/>
        <v>395</v>
      </c>
      <c r="P185" s="31">
        <f t="shared" si="54"/>
        <v>90</v>
      </c>
      <c r="Q185" s="31">
        <f t="shared" si="55"/>
        <v>485</v>
      </c>
    </row>
    <row r="186" spans="1:17" s="16" customFormat="1" ht="20.100000000000001" customHeight="1" x14ac:dyDescent="0.3">
      <c r="A186" s="32"/>
      <c r="B186" s="33" t="s">
        <v>128</v>
      </c>
      <c r="C186" s="34">
        <f t="shared" ref="C186:Q186" si="65">+C183+C184+C185</f>
        <v>1225</v>
      </c>
      <c r="D186" s="34">
        <f t="shared" si="65"/>
        <v>117</v>
      </c>
      <c r="E186" s="34">
        <f t="shared" si="65"/>
        <v>1342</v>
      </c>
      <c r="F186" s="34">
        <f t="shared" si="65"/>
        <v>270</v>
      </c>
      <c r="G186" s="34">
        <f t="shared" si="65"/>
        <v>75</v>
      </c>
      <c r="H186" s="34">
        <f t="shared" si="65"/>
        <v>345</v>
      </c>
      <c r="I186" s="34">
        <f t="shared" si="65"/>
        <v>143</v>
      </c>
      <c r="J186" s="34">
        <f t="shared" si="65"/>
        <v>0</v>
      </c>
      <c r="K186" s="34">
        <f t="shared" si="65"/>
        <v>143</v>
      </c>
      <c r="L186" s="34">
        <f t="shared" si="65"/>
        <v>110</v>
      </c>
      <c r="M186" s="34">
        <f t="shared" si="65"/>
        <v>38</v>
      </c>
      <c r="N186" s="34">
        <f t="shared" si="65"/>
        <v>148</v>
      </c>
      <c r="O186" s="34">
        <f t="shared" si="65"/>
        <v>1748</v>
      </c>
      <c r="P186" s="34">
        <f t="shared" si="65"/>
        <v>230</v>
      </c>
      <c r="Q186" s="34">
        <f t="shared" si="65"/>
        <v>1978</v>
      </c>
    </row>
    <row r="187" spans="1:17" s="17" customFormat="1" ht="20.100000000000001" customHeight="1" x14ac:dyDescent="0.3">
      <c r="A187" s="43"/>
      <c r="B187" s="49" t="s">
        <v>131</v>
      </c>
      <c r="C187" s="45">
        <f t="shared" ref="C187:Q187" si="66">+C186+C182+C181+C178+C177+C176+C172+C171+C170+C167+C166+C163+C162+C159+C158+C148+C144+C141+C138</f>
        <v>18163</v>
      </c>
      <c r="D187" s="45">
        <f t="shared" si="66"/>
        <v>1765</v>
      </c>
      <c r="E187" s="45">
        <f t="shared" si="66"/>
        <v>19928</v>
      </c>
      <c r="F187" s="45">
        <f t="shared" si="66"/>
        <v>2316</v>
      </c>
      <c r="G187" s="45">
        <f t="shared" si="66"/>
        <v>567</v>
      </c>
      <c r="H187" s="45">
        <f t="shared" si="66"/>
        <v>2883</v>
      </c>
      <c r="I187" s="45">
        <f t="shared" si="66"/>
        <v>1167</v>
      </c>
      <c r="J187" s="45">
        <f t="shared" si="66"/>
        <v>37.999999999999993</v>
      </c>
      <c r="K187" s="45">
        <f t="shared" si="66"/>
        <v>1205</v>
      </c>
      <c r="L187" s="45">
        <f t="shared" si="66"/>
        <v>1928</v>
      </c>
      <c r="M187" s="45">
        <f t="shared" si="66"/>
        <v>256</v>
      </c>
      <c r="N187" s="45">
        <f t="shared" si="66"/>
        <v>2184</v>
      </c>
      <c r="O187" s="45">
        <f t="shared" si="66"/>
        <v>23574</v>
      </c>
      <c r="P187" s="45">
        <f t="shared" si="66"/>
        <v>2626</v>
      </c>
      <c r="Q187" s="45">
        <f t="shared" si="66"/>
        <v>26199.999999999996</v>
      </c>
    </row>
    <row r="188" spans="1:17" ht="20.100000000000001" customHeight="1" x14ac:dyDescent="0.3">
      <c r="A188" s="29">
        <v>1</v>
      </c>
      <c r="B188" s="41" t="s">
        <v>132</v>
      </c>
      <c r="C188" s="31">
        <v>733.3</v>
      </c>
      <c r="D188" s="31">
        <v>236.99</v>
      </c>
      <c r="E188" s="31">
        <f t="shared" si="49"/>
        <v>970.29</v>
      </c>
      <c r="F188" s="31">
        <v>0</v>
      </c>
      <c r="G188" s="31">
        <v>0</v>
      </c>
      <c r="H188" s="31">
        <f t="shared" si="50"/>
        <v>0</v>
      </c>
      <c r="I188" s="31">
        <v>25.97</v>
      </c>
      <c r="J188" s="31">
        <v>19.04</v>
      </c>
      <c r="K188" s="31">
        <f t="shared" si="51"/>
        <v>45.01</v>
      </c>
      <c r="L188" s="31">
        <v>67.599999999999994</v>
      </c>
      <c r="M188" s="31">
        <v>36.4</v>
      </c>
      <c r="N188" s="31">
        <f t="shared" si="52"/>
        <v>104</v>
      </c>
      <c r="O188" s="31">
        <f t="shared" si="53"/>
        <v>826.87</v>
      </c>
      <c r="P188" s="31">
        <f t="shared" si="54"/>
        <v>292.43</v>
      </c>
      <c r="Q188" s="31">
        <f t="shared" si="55"/>
        <v>1119.3</v>
      </c>
    </row>
    <row r="189" spans="1:17" s="16" customFormat="1" ht="20.100000000000001" customHeight="1" x14ac:dyDescent="0.3">
      <c r="A189" s="32"/>
      <c r="B189" s="42" t="s">
        <v>132</v>
      </c>
      <c r="C189" s="34">
        <f t="shared" ref="C189:Q189" si="67">C188</f>
        <v>733.3</v>
      </c>
      <c r="D189" s="34">
        <f t="shared" si="67"/>
        <v>236.99</v>
      </c>
      <c r="E189" s="34">
        <f t="shared" si="67"/>
        <v>970.29</v>
      </c>
      <c r="F189" s="34">
        <f t="shared" si="67"/>
        <v>0</v>
      </c>
      <c r="G189" s="34">
        <f t="shared" si="67"/>
        <v>0</v>
      </c>
      <c r="H189" s="34">
        <f t="shared" si="67"/>
        <v>0</v>
      </c>
      <c r="I189" s="34">
        <f t="shared" si="67"/>
        <v>25.97</v>
      </c>
      <c r="J189" s="34">
        <f t="shared" si="67"/>
        <v>19.04</v>
      </c>
      <c r="K189" s="34">
        <f t="shared" si="67"/>
        <v>45.01</v>
      </c>
      <c r="L189" s="34">
        <f t="shared" si="67"/>
        <v>67.599999999999994</v>
      </c>
      <c r="M189" s="34">
        <f t="shared" si="67"/>
        <v>36.4</v>
      </c>
      <c r="N189" s="34">
        <f t="shared" si="67"/>
        <v>104</v>
      </c>
      <c r="O189" s="34">
        <f t="shared" si="67"/>
        <v>826.87</v>
      </c>
      <c r="P189" s="34">
        <f t="shared" si="67"/>
        <v>292.43</v>
      </c>
      <c r="Q189" s="34">
        <f t="shared" si="67"/>
        <v>1119.3</v>
      </c>
    </row>
    <row r="190" spans="1:17" ht="20.100000000000001" customHeight="1" x14ac:dyDescent="0.3">
      <c r="A190" s="29">
        <v>2</v>
      </c>
      <c r="B190" s="41" t="s">
        <v>133</v>
      </c>
      <c r="C190" s="31">
        <v>504.16</v>
      </c>
      <c r="D190" s="31">
        <v>24.91</v>
      </c>
      <c r="E190" s="31">
        <f t="shared" si="49"/>
        <v>529.07000000000005</v>
      </c>
      <c r="F190" s="31">
        <v>0</v>
      </c>
      <c r="G190" s="31">
        <v>0</v>
      </c>
      <c r="H190" s="31">
        <f t="shared" si="50"/>
        <v>0</v>
      </c>
      <c r="I190" s="31">
        <v>26.22</v>
      </c>
      <c r="J190" s="31">
        <v>17.47</v>
      </c>
      <c r="K190" s="31">
        <f t="shared" si="51"/>
        <v>43.69</v>
      </c>
      <c r="L190" s="31">
        <v>72.790000000000006</v>
      </c>
      <c r="M190" s="31">
        <v>18.95</v>
      </c>
      <c r="N190" s="31">
        <f t="shared" si="52"/>
        <v>91.740000000000009</v>
      </c>
      <c r="O190" s="31">
        <f t="shared" si="53"/>
        <v>603.16999999999996</v>
      </c>
      <c r="P190" s="31">
        <f t="shared" si="54"/>
        <v>61.33</v>
      </c>
      <c r="Q190" s="31">
        <f t="shared" si="55"/>
        <v>664.5</v>
      </c>
    </row>
    <row r="191" spans="1:17" ht="20.100000000000001" customHeight="1" x14ac:dyDescent="0.3">
      <c r="A191" s="29">
        <v>3</v>
      </c>
      <c r="B191" s="41" t="s">
        <v>134</v>
      </c>
      <c r="C191" s="31">
        <v>275.49</v>
      </c>
      <c r="D191" s="31">
        <v>8.9</v>
      </c>
      <c r="E191" s="31">
        <f t="shared" si="49"/>
        <v>284.39</v>
      </c>
      <c r="F191" s="31">
        <v>0</v>
      </c>
      <c r="G191" s="31">
        <v>0</v>
      </c>
      <c r="H191" s="31">
        <f t="shared" si="50"/>
        <v>0</v>
      </c>
      <c r="I191" s="31">
        <v>0</v>
      </c>
      <c r="J191" s="31">
        <v>0</v>
      </c>
      <c r="K191" s="31">
        <f t="shared" si="51"/>
        <v>0</v>
      </c>
      <c r="L191" s="31">
        <v>42.95</v>
      </c>
      <c r="M191" s="31">
        <v>1.22</v>
      </c>
      <c r="N191" s="31">
        <f t="shared" si="52"/>
        <v>44.17</v>
      </c>
      <c r="O191" s="31">
        <f t="shared" si="53"/>
        <v>318.44</v>
      </c>
      <c r="P191" s="31">
        <f t="shared" si="54"/>
        <v>10.120000000000001</v>
      </c>
      <c r="Q191" s="31">
        <f t="shared" si="55"/>
        <v>328.56</v>
      </c>
    </row>
    <row r="192" spans="1:17" ht="20.100000000000001" customHeight="1" x14ac:dyDescent="0.3">
      <c r="A192" s="29">
        <v>4</v>
      </c>
      <c r="B192" s="41" t="s">
        <v>135</v>
      </c>
      <c r="C192" s="31">
        <v>86.5</v>
      </c>
      <c r="D192" s="31">
        <v>30.57</v>
      </c>
      <c r="E192" s="31">
        <f t="shared" si="49"/>
        <v>117.07</v>
      </c>
      <c r="F192" s="31">
        <v>0</v>
      </c>
      <c r="G192" s="31">
        <v>0</v>
      </c>
      <c r="H192" s="31">
        <f t="shared" si="50"/>
        <v>0</v>
      </c>
      <c r="I192" s="31">
        <v>0</v>
      </c>
      <c r="J192" s="31">
        <v>0</v>
      </c>
      <c r="K192" s="31">
        <f t="shared" si="51"/>
        <v>0</v>
      </c>
      <c r="L192" s="31">
        <v>17.47</v>
      </c>
      <c r="M192" s="31">
        <v>1.22</v>
      </c>
      <c r="N192" s="31">
        <f t="shared" si="52"/>
        <v>18.689999999999998</v>
      </c>
      <c r="O192" s="31">
        <f t="shared" si="53"/>
        <v>103.97</v>
      </c>
      <c r="P192" s="31">
        <f t="shared" si="54"/>
        <v>31.79</v>
      </c>
      <c r="Q192" s="31">
        <f t="shared" si="55"/>
        <v>135.76</v>
      </c>
    </row>
    <row r="193" spans="1:17" s="16" customFormat="1" ht="20.100000000000001" customHeight="1" x14ac:dyDescent="0.3">
      <c r="A193" s="32"/>
      <c r="B193" s="42" t="s">
        <v>133</v>
      </c>
      <c r="C193" s="34">
        <f t="shared" ref="C193:Q193" si="68">+C190+C191+C192</f>
        <v>866.15000000000009</v>
      </c>
      <c r="D193" s="34">
        <f t="shared" si="68"/>
        <v>64.38</v>
      </c>
      <c r="E193" s="34">
        <f t="shared" si="68"/>
        <v>930.53</v>
      </c>
      <c r="F193" s="34">
        <f t="shared" si="68"/>
        <v>0</v>
      </c>
      <c r="G193" s="34">
        <f t="shared" si="68"/>
        <v>0</v>
      </c>
      <c r="H193" s="34">
        <f t="shared" si="68"/>
        <v>0</v>
      </c>
      <c r="I193" s="34">
        <f t="shared" si="68"/>
        <v>26.22</v>
      </c>
      <c r="J193" s="34">
        <f t="shared" si="68"/>
        <v>17.47</v>
      </c>
      <c r="K193" s="34">
        <f t="shared" si="68"/>
        <v>43.69</v>
      </c>
      <c r="L193" s="34">
        <f t="shared" si="68"/>
        <v>133.21</v>
      </c>
      <c r="M193" s="34">
        <f t="shared" si="68"/>
        <v>21.389999999999997</v>
      </c>
      <c r="N193" s="34">
        <f t="shared" si="68"/>
        <v>154.60000000000002</v>
      </c>
      <c r="O193" s="34">
        <f t="shared" si="68"/>
        <v>1025.58</v>
      </c>
      <c r="P193" s="34">
        <f t="shared" si="68"/>
        <v>103.24000000000001</v>
      </c>
      <c r="Q193" s="34">
        <f t="shared" si="68"/>
        <v>1128.82</v>
      </c>
    </row>
    <row r="194" spans="1:17" ht="20.100000000000001" customHeight="1" x14ac:dyDescent="0.3">
      <c r="A194" s="29">
        <v>5</v>
      </c>
      <c r="B194" s="41" t="s">
        <v>136</v>
      </c>
      <c r="C194" s="31">
        <v>793.91</v>
      </c>
      <c r="D194" s="31">
        <v>114.65</v>
      </c>
      <c r="E194" s="31">
        <f t="shared" si="49"/>
        <v>908.56</v>
      </c>
      <c r="F194" s="31">
        <v>0</v>
      </c>
      <c r="G194" s="31">
        <v>0</v>
      </c>
      <c r="H194" s="31">
        <f t="shared" si="50"/>
        <v>0</v>
      </c>
      <c r="I194" s="31">
        <v>32.35</v>
      </c>
      <c r="J194" s="31">
        <v>18.600000000000001</v>
      </c>
      <c r="K194" s="31">
        <f t="shared" si="51"/>
        <v>50.95</v>
      </c>
      <c r="L194" s="31">
        <v>93.59</v>
      </c>
      <c r="M194" s="31">
        <v>12.19</v>
      </c>
      <c r="N194" s="31">
        <f t="shared" si="52"/>
        <v>105.78</v>
      </c>
      <c r="O194" s="31">
        <f t="shared" si="53"/>
        <v>919.85</v>
      </c>
      <c r="P194" s="31">
        <f t="shared" si="54"/>
        <v>145.44</v>
      </c>
      <c r="Q194" s="31">
        <f t="shared" si="55"/>
        <v>1065.29</v>
      </c>
    </row>
    <row r="195" spans="1:17" ht="20.100000000000001" customHeight="1" x14ac:dyDescent="0.3">
      <c r="A195" s="29">
        <v>6</v>
      </c>
      <c r="B195" s="41" t="s">
        <v>137</v>
      </c>
      <c r="C195" s="31">
        <v>629.72</v>
      </c>
      <c r="D195" s="31">
        <v>171.97</v>
      </c>
      <c r="E195" s="31">
        <f t="shared" si="49"/>
        <v>801.69</v>
      </c>
      <c r="F195" s="31">
        <v>0</v>
      </c>
      <c r="G195" s="31">
        <v>0</v>
      </c>
      <c r="H195" s="31">
        <f t="shared" si="50"/>
        <v>0</v>
      </c>
      <c r="I195" s="31">
        <v>0</v>
      </c>
      <c r="J195" s="31">
        <v>0</v>
      </c>
      <c r="K195" s="31">
        <f t="shared" si="51"/>
        <v>0</v>
      </c>
      <c r="L195" s="31">
        <v>88.96</v>
      </c>
      <c r="M195" s="31">
        <v>15.17</v>
      </c>
      <c r="N195" s="31">
        <f t="shared" si="52"/>
        <v>104.13</v>
      </c>
      <c r="O195" s="31">
        <f t="shared" si="53"/>
        <v>718.68000000000006</v>
      </c>
      <c r="P195" s="31">
        <f t="shared" si="54"/>
        <v>187.14</v>
      </c>
      <c r="Q195" s="31">
        <f t="shared" si="55"/>
        <v>905.82</v>
      </c>
    </row>
    <row r="196" spans="1:17" ht="20.100000000000001" customHeight="1" x14ac:dyDescent="0.3">
      <c r="A196" s="29">
        <v>7</v>
      </c>
      <c r="B196" s="41" t="s">
        <v>138</v>
      </c>
      <c r="C196" s="31">
        <v>54.97</v>
      </c>
      <c r="D196" s="31">
        <v>15.29</v>
      </c>
      <c r="E196" s="31">
        <f t="shared" si="49"/>
        <v>70.259999999999991</v>
      </c>
      <c r="F196" s="31">
        <v>0</v>
      </c>
      <c r="G196" s="31">
        <v>0</v>
      </c>
      <c r="H196" s="31">
        <f t="shared" si="50"/>
        <v>0</v>
      </c>
      <c r="I196" s="31">
        <v>0</v>
      </c>
      <c r="J196" s="31">
        <v>0</v>
      </c>
      <c r="K196" s="31">
        <f t="shared" si="51"/>
        <v>0</v>
      </c>
      <c r="L196" s="31">
        <v>6.54</v>
      </c>
      <c r="M196" s="31">
        <v>4.37</v>
      </c>
      <c r="N196" s="31">
        <f t="shared" si="52"/>
        <v>10.91</v>
      </c>
      <c r="O196" s="31">
        <f t="shared" si="53"/>
        <v>61.51</v>
      </c>
      <c r="P196" s="31">
        <f t="shared" si="54"/>
        <v>19.66</v>
      </c>
      <c r="Q196" s="31">
        <f t="shared" si="55"/>
        <v>81.17</v>
      </c>
    </row>
    <row r="197" spans="1:17" s="16" customFormat="1" ht="20.100000000000001" customHeight="1" x14ac:dyDescent="0.3">
      <c r="A197" s="32"/>
      <c r="B197" s="42" t="s">
        <v>137</v>
      </c>
      <c r="C197" s="34">
        <f t="shared" ref="C197:Q197" si="69">+C195+C196</f>
        <v>684.69</v>
      </c>
      <c r="D197" s="34">
        <f t="shared" si="69"/>
        <v>187.26</v>
      </c>
      <c r="E197" s="34">
        <f t="shared" si="69"/>
        <v>871.95</v>
      </c>
      <c r="F197" s="34">
        <f t="shared" si="69"/>
        <v>0</v>
      </c>
      <c r="G197" s="34">
        <f t="shared" si="69"/>
        <v>0</v>
      </c>
      <c r="H197" s="34">
        <f t="shared" si="69"/>
        <v>0</v>
      </c>
      <c r="I197" s="34">
        <f t="shared" si="69"/>
        <v>0</v>
      </c>
      <c r="J197" s="34">
        <f t="shared" si="69"/>
        <v>0</v>
      </c>
      <c r="K197" s="34">
        <f t="shared" si="69"/>
        <v>0</v>
      </c>
      <c r="L197" s="34">
        <f t="shared" si="69"/>
        <v>95.5</v>
      </c>
      <c r="M197" s="34">
        <f t="shared" si="69"/>
        <v>19.54</v>
      </c>
      <c r="N197" s="34">
        <f t="shared" si="69"/>
        <v>115.03999999999999</v>
      </c>
      <c r="O197" s="34">
        <f t="shared" si="69"/>
        <v>780.19</v>
      </c>
      <c r="P197" s="34">
        <f t="shared" si="69"/>
        <v>206.79999999999998</v>
      </c>
      <c r="Q197" s="34">
        <f t="shared" si="69"/>
        <v>986.99</v>
      </c>
    </row>
    <row r="198" spans="1:17" ht="20.100000000000001" customHeight="1" x14ac:dyDescent="0.3">
      <c r="A198" s="48">
        <v>8</v>
      </c>
      <c r="B198" s="41" t="s">
        <v>139</v>
      </c>
      <c r="C198" s="31">
        <v>0</v>
      </c>
      <c r="D198" s="31">
        <v>0</v>
      </c>
      <c r="E198" s="31">
        <f t="shared" si="49"/>
        <v>0</v>
      </c>
      <c r="F198" s="31">
        <v>2697.79</v>
      </c>
      <c r="G198" s="31">
        <v>958.65</v>
      </c>
      <c r="H198" s="31">
        <f t="shared" si="50"/>
        <v>3656.44</v>
      </c>
      <c r="I198" s="31">
        <v>449</v>
      </c>
      <c r="J198" s="31">
        <v>42.97</v>
      </c>
      <c r="K198" s="31">
        <f t="shared" si="51"/>
        <v>491.97</v>
      </c>
      <c r="L198" s="31">
        <v>0</v>
      </c>
      <c r="M198" s="31">
        <v>0</v>
      </c>
      <c r="N198" s="31">
        <f t="shared" si="52"/>
        <v>0</v>
      </c>
      <c r="O198" s="31">
        <f t="shared" si="53"/>
        <v>3146.79</v>
      </c>
      <c r="P198" s="31">
        <f t="shared" si="54"/>
        <v>1001.62</v>
      </c>
      <c r="Q198" s="31">
        <f t="shared" si="55"/>
        <v>4148.41</v>
      </c>
    </row>
    <row r="199" spans="1:17" ht="20.100000000000001" customHeight="1" x14ac:dyDescent="0.3">
      <c r="A199" s="29">
        <v>9</v>
      </c>
      <c r="B199" s="41" t="s">
        <v>140</v>
      </c>
      <c r="C199" s="31">
        <v>690.38</v>
      </c>
      <c r="D199" s="31">
        <v>30.29</v>
      </c>
      <c r="E199" s="31">
        <f t="shared" si="49"/>
        <v>720.67</v>
      </c>
      <c r="F199" s="31">
        <v>0</v>
      </c>
      <c r="G199" s="31">
        <v>0</v>
      </c>
      <c r="H199" s="31">
        <f t="shared" si="50"/>
        <v>0</v>
      </c>
      <c r="I199" s="31">
        <v>0</v>
      </c>
      <c r="J199" s="31">
        <v>0</v>
      </c>
      <c r="K199" s="31">
        <f t="shared" si="51"/>
        <v>0</v>
      </c>
      <c r="L199" s="31">
        <v>72.209999999999994</v>
      </c>
      <c r="M199" s="31">
        <v>13.41</v>
      </c>
      <c r="N199" s="31">
        <f t="shared" si="52"/>
        <v>85.61999999999999</v>
      </c>
      <c r="O199" s="31">
        <f t="shared" si="53"/>
        <v>762.59</v>
      </c>
      <c r="P199" s="31">
        <f t="shared" si="54"/>
        <v>43.7</v>
      </c>
      <c r="Q199" s="31">
        <f t="shared" si="55"/>
        <v>806.29000000000008</v>
      </c>
    </row>
    <row r="200" spans="1:17" ht="20.100000000000001" customHeight="1" x14ac:dyDescent="0.3">
      <c r="A200" s="29">
        <v>10</v>
      </c>
      <c r="B200" s="41" t="s">
        <v>141</v>
      </c>
      <c r="C200" s="31">
        <v>570.01</v>
      </c>
      <c r="D200" s="31">
        <v>119.82</v>
      </c>
      <c r="E200" s="31">
        <f t="shared" si="49"/>
        <v>689.82999999999993</v>
      </c>
      <c r="F200" s="31">
        <v>0</v>
      </c>
      <c r="G200" s="31">
        <v>0</v>
      </c>
      <c r="H200" s="31">
        <f t="shared" si="50"/>
        <v>0</v>
      </c>
      <c r="I200" s="31">
        <v>31.29</v>
      </c>
      <c r="J200" s="31">
        <v>20.85</v>
      </c>
      <c r="K200" s="31">
        <f t="shared" si="51"/>
        <v>52.14</v>
      </c>
      <c r="L200" s="31">
        <v>0</v>
      </c>
      <c r="M200" s="31">
        <v>0</v>
      </c>
      <c r="N200" s="31">
        <f t="shared" si="52"/>
        <v>0</v>
      </c>
      <c r="O200" s="31">
        <f t="shared" si="53"/>
        <v>601.29999999999995</v>
      </c>
      <c r="P200" s="31">
        <f t="shared" si="54"/>
        <v>140.66999999999999</v>
      </c>
      <c r="Q200" s="31">
        <f t="shared" si="55"/>
        <v>741.96999999999991</v>
      </c>
    </row>
    <row r="201" spans="1:17" ht="20.100000000000001" customHeight="1" x14ac:dyDescent="0.3">
      <c r="A201" s="29">
        <v>11</v>
      </c>
      <c r="B201" s="41" t="s">
        <v>142</v>
      </c>
      <c r="C201" s="31">
        <v>342.01</v>
      </c>
      <c r="D201" s="31">
        <v>139.55000000000001</v>
      </c>
      <c r="E201" s="31">
        <f t="shared" ref="E201:E263" si="70">+C201+D201</f>
        <v>481.56</v>
      </c>
      <c r="F201" s="31">
        <v>0</v>
      </c>
      <c r="G201" s="31">
        <v>0</v>
      </c>
      <c r="H201" s="31">
        <f t="shared" ref="H201:H263" si="71">+F201+G201</f>
        <v>0</v>
      </c>
      <c r="I201" s="31">
        <v>20.86</v>
      </c>
      <c r="J201" s="31">
        <v>0</v>
      </c>
      <c r="K201" s="31">
        <f t="shared" ref="K201:K263" si="72">+I201+J201</f>
        <v>20.86</v>
      </c>
      <c r="L201" s="31">
        <v>31.2</v>
      </c>
      <c r="M201" s="31">
        <v>6.09</v>
      </c>
      <c r="N201" s="31">
        <f t="shared" ref="N201:N263" si="73">+L201+M201</f>
        <v>37.29</v>
      </c>
      <c r="O201" s="31">
        <f t="shared" ref="O201:O263" si="74">+C201+F201+I201+L201</f>
        <v>394.07</v>
      </c>
      <c r="P201" s="31">
        <f t="shared" ref="P201:P263" si="75">+D201+G201+J201+M201</f>
        <v>145.64000000000001</v>
      </c>
      <c r="Q201" s="31">
        <f t="shared" ref="Q201:Q263" si="76">+O201+P201</f>
        <v>539.71</v>
      </c>
    </row>
    <row r="202" spans="1:17" ht="20.100000000000001" customHeight="1" x14ac:dyDescent="0.3">
      <c r="A202" s="29">
        <v>12</v>
      </c>
      <c r="B202" s="41" t="s">
        <v>143</v>
      </c>
      <c r="C202" s="31">
        <v>216.68</v>
      </c>
      <c r="D202" s="31">
        <v>30.57</v>
      </c>
      <c r="E202" s="31">
        <f t="shared" si="70"/>
        <v>247.25</v>
      </c>
      <c r="F202" s="31">
        <v>0</v>
      </c>
      <c r="G202" s="31">
        <v>0</v>
      </c>
      <c r="H202" s="31">
        <f t="shared" si="71"/>
        <v>0</v>
      </c>
      <c r="I202" s="31">
        <v>10.43</v>
      </c>
      <c r="J202" s="31">
        <v>0</v>
      </c>
      <c r="K202" s="31">
        <f t="shared" si="72"/>
        <v>10.43</v>
      </c>
      <c r="L202" s="31">
        <v>15.98</v>
      </c>
      <c r="M202" s="53">
        <f>1.16+5</f>
        <v>6.16</v>
      </c>
      <c r="N202" s="31">
        <f t="shared" si="73"/>
        <v>22.14</v>
      </c>
      <c r="O202" s="31">
        <f t="shared" si="74"/>
        <v>243.09</v>
      </c>
      <c r="P202" s="31">
        <f t="shared" si="75"/>
        <v>36.730000000000004</v>
      </c>
      <c r="Q202" s="31">
        <f t="shared" si="76"/>
        <v>279.82</v>
      </c>
    </row>
    <row r="203" spans="1:17" ht="20.100000000000001" customHeight="1" x14ac:dyDescent="0.3">
      <c r="A203" s="29">
        <v>13</v>
      </c>
      <c r="B203" s="41" t="s">
        <v>144</v>
      </c>
      <c r="C203" s="31">
        <v>33.31</v>
      </c>
      <c r="D203" s="31">
        <v>11.46</v>
      </c>
      <c r="E203" s="31">
        <f t="shared" si="70"/>
        <v>44.77</v>
      </c>
      <c r="F203" s="31">
        <v>0</v>
      </c>
      <c r="G203" s="31">
        <v>0</v>
      </c>
      <c r="H203" s="31">
        <f t="shared" si="71"/>
        <v>0</v>
      </c>
      <c r="I203" s="31">
        <v>0</v>
      </c>
      <c r="J203" s="31">
        <v>0</v>
      </c>
      <c r="K203" s="31">
        <f t="shared" si="72"/>
        <v>0</v>
      </c>
      <c r="L203" s="31">
        <v>3.96</v>
      </c>
      <c r="M203" s="53">
        <f>1.24+3</f>
        <v>4.24</v>
      </c>
      <c r="N203" s="31">
        <f t="shared" si="73"/>
        <v>8.1999999999999993</v>
      </c>
      <c r="O203" s="31">
        <f t="shared" si="74"/>
        <v>37.270000000000003</v>
      </c>
      <c r="P203" s="31">
        <f t="shared" si="75"/>
        <v>15.700000000000001</v>
      </c>
      <c r="Q203" s="31">
        <f t="shared" si="76"/>
        <v>52.970000000000006</v>
      </c>
    </row>
    <row r="204" spans="1:17" ht="20.100000000000001" customHeight="1" x14ac:dyDescent="0.3">
      <c r="A204" s="29">
        <v>14</v>
      </c>
      <c r="B204" s="41" t="s">
        <v>145</v>
      </c>
      <c r="C204" s="31">
        <v>84.78</v>
      </c>
      <c r="D204" s="31">
        <v>15.29</v>
      </c>
      <c r="E204" s="31">
        <f t="shared" si="70"/>
        <v>100.07</v>
      </c>
      <c r="F204" s="31">
        <v>0</v>
      </c>
      <c r="G204" s="31">
        <v>0</v>
      </c>
      <c r="H204" s="31">
        <f t="shared" si="71"/>
        <v>0</v>
      </c>
      <c r="I204" s="31">
        <v>11.35</v>
      </c>
      <c r="J204" s="31">
        <v>0</v>
      </c>
      <c r="K204" s="31">
        <f t="shared" si="72"/>
        <v>11.35</v>
      </c>
      <c r="L204" s="31">
        <v>15.73</v>
      </c>
      <c r="M204" s="53">
        <f>1.32+5</f>
        <v>6.32</v>
      </c>
      <c r="N204" s="31">
        <f t="shared" si="73"/>
        <v>22.05</v>
      </c>
      <c r="O204" s="31">
        <f t="shared" si="74"/>
        <v>111.86</v>
      </c>
      <c r="P204" s="31">
        <f t="shared" si="75"/>
        <v>21.61</v>
      </c>
      <c r="Q204" s="31">
        <f t="shared" si="76"/>
        <v>133.47</v>
      </c>
    </row>
    <row r="205" spans="1:17" ht="20.100000000000001" customHeight="1" x14ac:dyDescent="0.3">
      <c r="A205" s="29">
        <v>15</v>
      </c>
      <c r="B205" s="41" t="s">
        <v>146</v>
      </c>
      <c r="C205" s="31">
        <v>69.459999999999994</v>
      </c>
      <c r="D205" s="31">
        <v>22.33</v>
      </c>
      <c r="E205" s="31">
        <f t="shared" si="70"/>
        <v>91.789999999999992</v>
      </c>
      <c r="F205" s="31">
        <v>0</v>
      </c>
      <c r="G205" s="31">
        <v>0</v>
      </c>
      <c r="H205" s="31">
        <f t="shared" si="71"/>
        <v>0</v>
      </c>
      <c r="I205" s="31">
        <v>26.07</v>
      </c>
      <c r="J205" s="31">
        <v>0</v>
      </c>
      <c r="K205" s="31">
        <f t="shared" si="72"/>
        <v>26.07</v>
      </c>
      <c r="L205" s="31">
        <v>11.01</v>
      </c>
      <c r="M205" s="53">
        <f>1.22+5</f>
        <v>6.22</v>
      </c>
      <c r="N205" s="31">
        <f t="shared" si="73"/>
        <v>17.23</v>
      </c>
      <c r="O205" s="31">
        <f t="shared" si="74"/>
        <v>106.54</v>
      </c>
      <c r="P205" s="31">
        <f t="shared" si="75"/>
        <v>28.549999999999997</v>
      </c>
      <c r="Q205" s="31">
        <f t="shared" si="76"/>
        <v>135.09</v>
      </c>
    </row>
    <row r="206" spans="1:17" ht="20.100000000000001" customHeight="1" x14ac:dyDescent="0.3">
      <c r="A206" s="29">
        <v>16</v>
      </c>
      <c r="B206" s="41" t="s">
        <v>147</v>
      </c>
      <c r="C206" s="31">
        <v>203.47</v>
      </c>
      <c r="D206" s="31">
        <v>38.22</v>
      </c>
      <c r="E206" s="31">
        <f t="shared" si="70"/>
        <v>241.69</v>
      </c>
      <c r="F206" s="31">
        <v>0</v>
      </c>
      <c r="G206" s="31">
        <v>0</v>
      </c>
      <c r="H206" s="31">
        <f t="shared" si="71"/>
        <v>0</v>
      </c>
      <c r="I206" s="31">
        <v>0</v>
      </c>
      <c r="J206" s="31">
        <v>0</v>
      </c>
      <c r="K206" s="31">
        <f t="shared" si="72"/>
        <v>0</v>
      </c>
      <c r="L206" s="31">
        <v>22.82</v>
      </c>
      <c r="M206" s="31">
        <v>10.48</v>
      </c>
      <c r="N206" s="31">
        <f t="shared" si="73"/>
        <v>33.299999999999997</v>
      </c>
      <c r="O206" s="31">
        <f t="shared" si="74"/>
        <v>226.29</v>
      </c>
      <c r="P206" s="31">
        <f t="shared" si="75"/>
        <v>48.7</v>
      </c>
      <c r="Q206" s="31">
        <f t="shared" si="76"/>
        <v>274.99</v>
      </c>
    </row>
    <row r="207" spans="1:17" s="16" customFormat="1" ht="20.100000000000001" customHeight="1" x14ac:dyDescent="0.3">
      <c r="A207" s="32"/>
      <c r="B207" s="42" t="s">
        <v>142</v>
      </c>
      <c r="C207" s="34">
        <f t="shared" ref="C207:Q207" si="77">SUM(C201:C206)</f>
        <v>949.71</v>
      </c>
      <c r="D207" s="34">
        <f t="shared" si="77"/>
        <v>257.41999999999996</v>
      </c>
      <c r="E207" s="34">
        <f t="shared" si="77"/>
        <v>1207.1299999999999</v>
      </c>
      <c r="F207" s="34">
        <f t="shared" si="77"/>
        <v>0</v>
      </c>
      <c r="G207" s="34">
        <f t="shared" si="77"/>
        <v>0</v>
      </c>
      <c r="H207" s="34">
        <f t="shared" si="77"/>
        <v>0</v>
      </c>
      <c r="I207" s="34">
        <f t="shared" si="77"/>
        <v>68.710000000000008</v>
      </c>
      <c r="J207" s="34">
        <f t="shared" si="77"/>
        <v>0</v>
      </c>
      <c r="K207" s="34">
        <f t="shared" si="77"/>
        <v>68.710000000000008</v>
      </c>
      <c r="L207" s="34">
        <f t="shared" si="77"/>
        <v>100.70000000000002</v>
      </c>
      <c r="M207" s="34">
        <f t="shared" si="77"/>
        <v>39.510000000000005</v>
      </c>
      <c r="N207" s="34">
        <f t="shared" si="77"/>
        <v>140.20999999999998</v>
      </c>
      <c r="O207" s="34">
        <f t="shared" si="77"/>
        <v>1119.1199999999999</v>
      </c>
      <c r="P207" s="34">
        <f t="shared" si="77"/>
        <v>296.93</v>
      </c>
      <c r="Q207" s="34">
        <f t="shared" si="77"/>
        <v>1416.05</v>
      </c>
    </row>
    <row r="208" spans="1:17" ht="20.100000000000001" customHeight="1" x14ac:dyDescent="0.3">
      <c r="A208" s="29">
        <v>17</v>
      </c>
      <c r="B208" s="41" t="s">
        <v>148</v>
      </c>
      <c r="C208" s="31">
        <v>737.98</v>
      </c>
      <c r="D208" s="31">
        <v>152.87</v>
      </c>
      <c r="E208" s="31">
        <f t="shared" si="70"/>
        <v>890.85</v>
      </c>
      <c r="F208" s="31">
        <v>0</v>
      </c>
      <c r="G208" s="31">
        <v>0</v>
      </c>
      <c r="H208" s="31">
        <f t="shared" si="71"/>
        <v>0</v>
      </c>
      <c r="I208" s="31">
        <v>0</v>
      </c>
      <c r="J208" s="31">
        <v>0</v>
      </c>
      <c r="K208" s="31">
        <f t="shared" si="72"/>
        <v>0</v>
      </c>
      <c r="L208" s="31">
        <v>78.42</v>
      </c>
      <c r="M208" s="31">
        <v>10.95</v>
      </c>
      <c r="N208" s="31">
        <f t="shared" si="73"/>
        <v>89.37</v>
      </c>
      <c r="O208" s="31">
        <f t="shared" si="74"/>
        <v>816.4</v>
      </c>
      <c r="P208" s="31">
        <f t="shared" si="75"/>
        <v>163.82</v>
      </c>
      <c r="Q208" s="31">
        <f t="shared" si="76"/>
        <v>980.22</v>
      </c>
    </row>
    <row r="209" spans="1:18" ht="20.100000000000001" customHeight="1" x14ac:dyDescent="0.3">
      <c r="A209" s="29">
        <v>18</v>
      </c>
      <c r="B209" s="41" t="s">
        <v>222</v>
      </c>
      <c r="C209" s="31">
        <v>250.49</v>
      </c>
      <c r="D209" s="31">
        <v>15.78</v>
      </c>
      <c r="E209" s="31">
        <f t="shared" si="70"/>
        <v>266.27</v>
      </c>
      <c r="F209" s="31">
        <v>0</v>
      </c>
      <c r="G209" s="31">
        <v>0</v>
      </c>
      <c r="H209" s="31">
        <f t="shared" si="71"/>
        <v>0</v>
      </c>
      <c r="I209" s="31">
        <v>0</v>
      </c>
      <c r="J209" s="31">
        <v>0</v>
      </c>
      <c r="K209" s="31">
        <f t="shared" si="72"/>
        <v>0</v>
      </c>
      <c r="L209" s="31">
        <v>20.8</v>
      </c>
      <c r="M209" s="31">
        <v>11.57</v>
      </c>
      <c r="N209" s="31">
        <f t="shared" si="73"/>
        <v>32.370000000000005</v>
      </c>
      <c r="O209" s="31">
        <f t="shared" si="74"/>
        <v>271.29000000000002</v>
      </c>
      <c r="P209" s="31">
        <f t="shared" si="75"/>
        <v>27.35</v>
      </c>
      <c r="Q209" s="31">
        <f t="shared" si="76"/>
        <v>298.64000000000004</v>
      </c>
    </row>
    <row r="210" spans="1:18" ht="20.100000000000001" customHeight="1" x14ac:dyDescent="0.3">
      <c r="A210" s="29">
        <v>19</v>
      </c>
      <c r="B210" s="41" t="s">
        <v>149</v>
      </c>
      <c r="C210" s="31">
        <v>147.41</v>
      </c>
      <c r="D210" s="31">
        <v>15.29</v>
      </c>
      <c r="E210" s="31">
        <f t="shared" si="70"/>
        <v>162.69999999999999</v>
      </c>
      <c r="F210" s="31">
        <v>0</v>
      </c>
      <c r="G210" s="31">
        <v>0</v>
      </c>
      <c r="H210" s="31">
        <f t="shared" si="71"/>
        <v>0</v>
      </c>
      <c r="I210" s="31">
        <v>17.11</v>
      </c>
      <c r="J210" s="31">
        <v>0</v>
      </c>
      <c r="K210" s="31">
        <f t="shared" si="72"/>
        <v>17.11</v>
      </c>
      <c r="L210" s="31">
        <v>17.559999999999999</v>
      </c>
      <c r="M210" s="31">
        <v>4.88</v>
      </c>
      <c r="N210" s="31">
        <f t="shared" si="73"/>
        <v>22.439999999999998</v>
      </c>
      <c r="O210" s="31">
        <f t="shared" si="74"/>
        <v>182.07999999999998</v>
      </c>
      <c r="P210" s="31">
        <f t="shared" si="75"/>
        <v>20.169999999999998</v>
      </c>
      <c r="Q210" s="31">
        <f t="shared" si="76"/>
        <v>202.24999999999997</v>
      </c>
    </row>
    <row r="211" spans="1:18" s="16" customFormat="1" ht="20.100000000000001" customHeight="1" x14ac:dyDescent="0.3">
      <c r="A211" s="32"/>
      <c r="B211" s="42" t="s">
        <v>222</v>
      </c>
      <c r="C211" s="34">
        <f t="shared" ref="C211:Q211" si="78">+C209+C210</f>
        <v>397.9</v>
      </c>
      <c r="D211" s="34">
        <f t="shared" si="78"/>
        <v>31.07</v>
      </c>
      <c r="E211" s="34">
        <f t="shared" si="78"/>
        <v>428.96999999999997</v>
      </c>
      <c r="F211" s="34">
        <f t="shared" si="78"/>
        <v>0</v>
      </c>
      <c r="G211" s="34">
        <f t="shared" si="78"/>
        <v>0</v>
      </c>
      <c r="H211" s="34">
        <f t="shared" si="78"/>
        <v>0</v>
      </c>
      <c r="I211" s="34">
        <f t="shared" si="78"/>
        <v>17.11</v>
      </c>
      <c r="J211" s="34">
        <f t="shared" si="78"/>
        <v>0</v>
      </c>
      <c r="K211" s="34">
        <f t="shared" si="78"/>
        <v>17.11</v>
      </c>
      <c r="L211" s="34">
        <f t="shared" si="78"/>
        <v>38.36</v>
      </c>
      <c r="M211" s="34">
        <f t="shared" si="78"/>
        <v>16.45</v>
      </c>
      <c r="N211" s="34">
        <f t="shared" si="78"/>
        <v>54.81</v>
      </c>
      <c r="O211" s="34">
        <f t="shared" si="78"/>
        <v>453.37</v>
      </c>
      <c r="P211" s="34">
        <f t="shared" si="78"/>
        <v>47.519999999999996</v>
      </c>
      <c r="Q211" s="34">
        <f t="shared" si="78"/>
        <v>500.89</v>
      </c>
      <c r="R211" s="18"/>
    </row>
    <row r="212" spans="1:18" ht="20.100000000000001" customHeight="1" x14ac:dyDescent="0.3">
      <c r="A212" s="29">
        <v>20</v>
      </c>
      <c r="B212" s="41" t="s">
        <v>150</v>
      </c>
      <c r="C212" s="53">
        <f>181.36+26.2</f>
        <v>207.56</v>
      </c>
      <c r="D212" s="31">
        <v>25.3</v>
      </c>
      <c r="E212" s="31">
        <f t="shared" si="70"/>
        <v>232.86</v>
      </c>
      <c r="F212" s="31">
        <v>0</v>
      </c>
      <c r="G212" s="31">
        <v>0</v>
      </c>
      <c r="H212" s="31">
        <f t="shared" si="71"/>
        <v>0</v>
      </c>
      <c r="I212" s="31">
        <v>10.47</v>
      </c>
      <c r="J212" s="31">
        <v>5.23</v>
      </c>
      <c r="K212" s="31">
        <f t="shared" si="72"/>
        <v>15.700000000000001</v>
      </c>
      <c r="L212" s="31">
        <v>20.8</v>
      </c>
      <c r="M212" s="31">
        <v>9.11</v>
      </c>
      <c r="N212" s="31">
        <f t="shared" si="73"/>
        <v>29.91</v>
      </c>
      <c r="O212" s="31">
        <f t="shared" si="74"/>
        <v>238.83</v>
      </c>
      <c r="P212" s="31">
        <f t="shared" si="75"/>
        <v>39.64</v>
      </c>
      <c r="Q212" s="31">
        <f t="shared" si="76"/>
        <v>278.47000000000003</v>
      </c>
    </row>
    <row r="213" spans="1:18" ht="20.100000000000001" customHeight="1" x14ac:dyDescent="0.3">
      <c r="A213" s="29">
        <v>21</v>
      </c>
      <c r="B213" s="41" t="s">
        <v>151</v>
      </c>
      <c r="C213" s="53">
        <f>196.11+28.33</f>
        <v>224.44</v>
      </c>
      <c r="D213" s="31">
        <v>38.22</v>
      </c>
      <c r="E213" s="31">
        <f t="shared" si="70"/>
        <v>262.65999999999997</v>
      </c>
      <c r="F213" s="31">
        <v>0</v>
      </c>
      <c r="G213" s="31">
        <v>0</v>
      </c>
      <c r="H213" s="31">
        <f t="shared" si="71"/>
        <v>0</v>
      </c>
      <c r="I213" s="31">
        <v>0</v>
      </c>
      <c r="J213" s="31">
        <v>0</v>
      </c>
      <c r="K213" s="31">
        <f t="shared" si="72"/>
        <v>0</v>
      </c>
      <c r="L213" s="31">
        <v>14.58</v>
      </c>
      <c r="M213" s="31">
        <v>1.22</v>
      </c>
      <c r="N213" s="31">
        <f t="shared" si="73"/>
        <v>15.8</v>
      </c>
      <c r="O213" s="31">
        <f t="shared" si="74"/>
        <v>239.02</v>
      </c>
      <c r="P213" s="31">
        <f t="shared" si="75"/>
        <v>39.44</v>
      </c>
      <c r="Q213" s="31">
        <f t="shared" si="76"/>
        <v>278.46000000000004</v>
      </c>
    </row>
    <row r="214" spans="1:18" ht="20.100000000000001" customHeight="1" x14ac:dyDescent="0.3">
      <c r="A214" s="29">
        <v>22</v>
      </c>
      <c r="B214" s="41" t="s">
        <v>152</v>
      </c>
      <c r="C214" s="53">
        <f>269.51-54.53</f>
        <v>214.98</v>
      </c>
      <c r="D214" s="31">
        <v>45.7</v>
      </c>
      <c r="E214" s="31">
        <f t="shared" si="70"/>
        <v>260.68</v>
      </c>
      <c r="F214" s="31">
        <v>0</v>
      </c>
      <c r="G214" s="31">
        <v>0</v>
      </c>
      <c r="H214" s="31">
        <f t="shared" si="71"/>
        <v>0</v>
      </c>
      <c r="I214" s="31">
        <v>0</v>
      </c>
      <c r="J214" s="31">
        <v>0</v>
      </c>
      <c r="K214" s="31">
        <f t="shared" si="72"/>
        <v>0</v>
      </c>
      <c r="L214" s="31">
        <v>26</v>
      </c>
      <c r="M214" s="31">
        <v>12.19</v>
      </c>
      <c r="N214" s="31">
        <f t="shared" si="73"/>
        <v>38.19</v>
      </c>
      <c r="O214" s="31">
        <f t="shared" si="74"/>
        <v>240.98</v>
      </c>
      <c r="P214" s="31">
        <f t="shared" si="75"/>
        <v>57.89</v>
      </c>
      <c r="Q214" s="31">
        <f t="shared" si="76"/>
        <v>298.87</v>
      </c>
    </row>
    <row r="215" spans="1:18" s="16" customFormat="1" ht="20.100000000000001" customHeight="1" x14ac:dyDescent="0.3">
      <c r="A215" s="32"/>
      <c r="B215" s="42" t="s">
        <v>150</v>
      </c>
      <c r="C215" s="34">
        <f t="shared" ref="C215:Q215" si="79">+C212+C213+C214</f>
        <v>646.98</v>
      </c>
      <c r="D215" s="34">
        <f t="shared" si="79"/>
        <v>109.22</v>
      </c>
      <c r="E215" s="34">
        <f t="shared" si="79"/>
        <v>756.2</v>
      </c>
      <c r="F215" s="34">
        <f t="shared" si="79"/>
        <v>0</v>
      </c>
      <c r="G215" s="34">
        <f t="shared" si="79"/>
        <v>0</v>
      </c>
      <c r="H215" s="34">
        <f t="shared" si="79"/>
        <v>0</v>
      </c>
      <c r="I215" s="34">
        <f t="shared" si="79"/>
        <v>10.47</v>
      </c>
      <c r="J215" s="34">
        <f t="shared" si="79"/>
        <v>5.23</v>
      </c>
      <c r="K215" s="34">
        <f t="shared" si="79"/>
        <v>15.700000000000001</v>
      </c>
      <c r="L215" s="34">
        <f t="shared" si="79"/>
        <v>61.38</v>
      </c>
      <c r="M215" s="34">
        <f t="shared" si="79"/>
        <v>22.52</v>
      </c>
      <c r="N215" s="34">
        <f t="shared" si="79"/>
        <v>83.9</v>
      </c>
      <c r="O215" s="34">
        <f t="shared" si="79"/>
        <v>718.83</v>
      </c>
      <c r="P215" s="34">
        <f t="shared" si="79"/>
        <v>136.97</v>
      </c>
      <c r="Q215" s="34">
        <f t="shared" si="79"/>
        <v>855.80000000000007</v>
      </c>
    </row>
    <row r="216" spans="1:18" ht="20.100000000000001" customHeight="1" x14ac:dyDescent="0.3">
      <c r="A216" s="29">
        <v>23</v>
      </c>
      <c r="B216" s="41" t="s">
        <v>236</v>
      </c>
      <c r="C216" s="31">
        <v>183.38</v>
      </c>
      <c r="D216" s="31">
        <v>171.97</v>
      </c>
      <c r="E216" s="31">
        <f t="shared" si="70"/>
        <v>355.35</v>
      </c>
      <c r="F216" s="31">
        <v>0</v>
      </c>
      <c r="G216" s="31">
        <v>0</v>
      </c>
      <c r="H216" s="31">
        <f t="shared" si="71"/>
        <v>0</v>
      </c>
      <c r="I216" s="31">
        <v>0</v>
      </c>
      <c r="J216" s="31">
        <v>0</v>
      </c>
      <c r="K216" s="31">
        <f t="shared" si="72"/>
        <v>0</v>
      </c>
      <c r="L216" s="31">
        <v>10.4</v>
      </c>
      <c r="M216" s="31">
        <v>75.83</v>
      </c>
      <c r="N216" s="31">
        <f t="shared" si="73"/>
        <v>86.23</v>
      </c>
      <c r="O216" s="31">
        <f t="shared" si="74"/>
        <v>193.78</v>
      </c>
      <c r="P216" s="31">
        <f t="shared" si="75"/>
        <v>247.8</v>
      </c>
      <c r="Q216" s="31">
        <f t="shared" si="76"/>
        <v>441.58000000000004</v>
      </c>
    </row>
    <row r="217" spans="1:18" ht="20.100000000000001" customHeight="1" x14ac:dyDescent="0.3">
      <c r="A217" s="29">
        <v>24</v>
      </c>
      <c r="B217" s="41" t="s">
        <v>153</v>
      </c>
      <c r="C217" s="31">
        <v>340.52</v>
      </c>
      <c r="D217" s="31">
        <v>38.22</v>
      </c>
      <c r="E217" s="31">
        <f t="shared" si="70"/>
        <v>378.74</v>
      </c>
      <c r="F217" s="31">
        <v>0</v>
      </c>
      <c r="G217" s="31">
        <v>0</v>
      </c>
      <c r="H217" s="31">
        <f t="shared" si="71"/>
        <v>0</v>
      </c>
      <c r="I217" s="31">
        <v>0</v>
      </c>
      <c r="J217" s="31">
        <v>0</v>
      </c>
      <c r="K217" s="31">
        <f t="shared" si="72"/>
        <v>0</v>
      </c>
      <c r="L217" s="31">
        <v>16.95</v>
      </c>
      <c r="M217" s="31">
        <v>7.22</v>
      </c>
      <c r="N217" s="31">
        <f t="shared" si="73"/>
        <v>24.169999999999998</v>
      </c>
      <c r="O217" s="31">
        <f t="shared" si="74"/>
        <v>357.46999999999997</v>
      </c>
      <c r="P217" s="31">
        <f t="shared" si="75"/>
        <v>45.44</v>
      </c>
      <c r="Q217" s="31">
        <f t="shared" si="76"/>
        <v>402.90999999999997</v>
      </c>
    </row>
    <row r="218" spans="1:18" ht="20.100000000000001" customHeight="1" x14ac:dyDescent="0.3">
      <c r="A218" s="29">
        <v>25</v>
      </c>
      <c r="B218" s="41" t="s">
        <v>154</v>
      </c>
      <c r="C218" s="31">
        <v>128.91999999999999</v>
      </c>
      <c r="D218" s="31">
        <v>22.93</v>
      </c>
      <c r="E218" s="31">
        <f t="shared" si="70"/>
        <v>151.85</v>
      </c>
      <c r="F218" s="31">
        <v>0</v>
      </c>
      <c r="G218" s="31">
        <v>0</v>
      </c>
      <c r="H218" s="31">
        <f t="shared" si="71"/>
        <v>0</v>
      </c>
      <c r="I218" s="31">
        <v>0</v>
      </c>
      <c r="J218" s="31">
        <v>0</v>
      </c>
      <c r="K218" s="31">
        <f t="shared" si="72"/>
        <v>0</v>
      </c>
      <c r="L218" s="31">
        <v>28.13</v>
      </c>
      <c r="M218" s="31">
        <v>1.08</v>
      </c>
      <c r="N218" s="31">
        <f t="shared" si="73"/>
        <v>29.21</v>
      </c>
      <c r="O218" s="31">
        <f t="shared" si="74"/>
        <v>157.04999999999998</v>
      </c>
      <c r="P218" s="31">
        <f t="shared" si="75"/>
        <v>24.009999999999998</v>
      </c>
      <c r="Q218" s="31">
        <f t="shared" si="76"/>
        <v>181.05999999999997</v>
      </c>
    </row>
    <row r="219" spans="1:18" s="16" customFormat="1" ht="20.100000000000001" customHeight="1" x14ac:dyDescent="0.3">
      <c r="A219" s="32"/>
      <c r="B219" s="42" t="s">
        <v>153</v>
      </c>
      <c r="C219" s="34">
        <f t="shared" ref="C219:Q219" si="80">+C217+C218</f>
        <v>469.43999999999994</v>
      </c>
      <c r="D219" s="34">
        <f t="shared" si="80"/>
        <v>61.15</v>
      </c>
      <c r="E219" s="34">
        <f t="shared" si="80"/>
        <v>530.59</v>
      </c>
      <c r="F219" s="34">
        <f t="shared" si="80"/>
        <v>0</v>
      </c>
      <c r="G219" s="34">
        <f t="shared" si="80"/>
        <v>0</v>
      </c>
      <c r="H219" s="34">
        <f t="shared" si="80"/>
        <v>0</v>
      </c>
      <c r="I219" s="34">
        <f t="shared" si="80"/>
        <v>0</v>
      </c>
      <c r="J219" s="34">
        <f t="shared" si="80"/>
        <v>0</v>
      </c>
      <c r="K219" s="34">
        <f t="shared" si="80"/>
        <v>0</v>
      </c>
      <c r="L219" s="34">
        <f t="shared" si="80"/>
        <v>45.08</v>
      </c>
      <c r="M219" s="34">
        <f t="shared" si="80"/>
        <v>8.3000000000000007</v>
      </c>
      <c r="N219" s="34">
        <f t="shared" si="80"/>
        <v>53.379999999999995</v>
      </c>
      <c r="O219" s="34">
        <f t="shared" si="80"/>
        <v>514.52</v>
      </c>
      <c r="P219" s="34">
        <f t="shared" si="80"/>
        <v>69.449999999999989</v>
      </c>
      <c r="Q219" s="34">
        <f t="shared" si="80"/>
        <v>583.96999999999991</v>
      </c>
    </row>
    <row r="220" spans="1:18" ht="20.100000000000001" customHeight="1" x14ac:dyDescent="0.3">
      <c r="A220" s="29">
        <v>26</v>
      </c>
      <c r="B220" s="41" t="s">
        <v>155</v>
      </c>
      <c r="C220" s="31">
        <v>253.29</v>
      </c>
      <c r="D220" s="31">
        <v>23.66</v>
      </c>
      <c r="E220" s="31">
        <f t="shared" si="70"/>
        <v>276.95</v>
      </c>
      <c r="F220" s="31">
        <v>0</v>
      </c>
      <c r="G220" s="31">
        <v>0</v>
      </c>
      <c r="H220" s="31">
        <f t="shared" si="71"/>
        <v>0</v>
      </c>
      <c r="I220" s="31">
        <v>0</v>
      </c>
      <c r="J220" s="31">
        <v>0</v>
      </c>
      <c r="K220" s="31">
        <f t="shared" si="72"/>
        <v>0</v>
      </c>
      <c r="L220" s="31">
        <v>36.39</v>
      </c>
      <c r="M220" s="31">
        <v>7.55</v>
      </c>
      <c r="N220" s="31">
        <f t="shared" si="73"/>
        <v>43.94</v>
      </c>
      <c r="O220" s="31">
        <f t="shared" si="74"/>
        <v>289.68</v>
      </c>
      <c r="P220" s="31">
        <f t="shared" si="75"/>
        <v>31.21</v>
      </c>
      <c r="Q220" s="31">
        <f t="shared" si="76"/>
        <v>320.89</v>
      </c>
    </row>
    <row r="221" spans="1:18" ht="20.100000000000001" customHeight="1" x14ac:dyDescent="0.3">
      <c r="A221" s="29">
        <v>27</v>
      </c>
      <c r="B221" s="41" t="s">
        <v>237</v>
      </c>
      <c r="C221" s="31">
        <v>428.95</v>
      </c>
      <c r="D221" s="31">
        <v>42.55</v>
      </c>
      <c r="E221" s="31">
        <f t="shared" si="70"/>
        <v>471.5</v>
      </c>
      <c r="F221" s="31">
        <v>25.56</v>
      </c>
      <c r="G221" s="31">
        <v>44.35</v>
      </c>
      <c r="H221" s="31">
        <f t="shared" si="71"/>
        <v>69.91</v>
      </c>
      <c r="I221" s="31">
        <v>36.549999999999997</v>
      </c>
      <c r="J221" s="31">
        <v>10.46</v>
      </c>
      <c r="K221" s="31">
        <f t="shared" si="72"/>
        <v>47.01</v>
      </c>
      <c r="L221" s="31">
        <v>71.87</v>
      </c>
      <c r="M221" s="31">
        <v>13.08</v>
      </c>
      <c r="N221" s="31">
        <f t="shared" si="73"/>
        <v>84.95</v>
      </c>
      <c r="O221" s="31">
        <f t="shared" si="74"/>
        <v>562.93000000000006</v>
      </c>
      <c r="P221" s="31">
        <f t="shared" si="75"/>
        <v>110.44000000000001</v>
      </c>
      <c r="Q221" s="31">
        <f t="shared" si="76"/>
        <v>673.37000000000012</v>
      </c>
    </row>
    <row r="222" spans="1:18" ht="20.100000000000001" customHeight="1" x14ac:dyDescent="0.3">
      <c r="A222" s="29">
        <v>28</v>
      </c>
      <c r="B222" s="41" t="s">
        <v>156</v>
      </c>
      <c r="C222" s="31">
        <v>146.58000000000001</v>
      </c>
      <c r="D222" s="31">
        <v>7.64</v>
      </c>
      <c r="E222" s="31">
        <f t="shared" si="70"/>
        <v>154.22</v>
      </c>
      <c r="F222" s="31">
        <v>30.65</v>
      </c>
      <c r="G222" s="31">
        <v>0</v>
      </c>
      <c r="H222" s="31">
        <f t="shared" si="71"/>
        <v>30.65</v>
      </c>
      <c r="I222" s="31">
        <v>0</v>
      </c>
      <c r="J222" s="31">
        <v>0</v>
      </c>
      <c r="K222" s="31">
        <f t="shared" si="72"/>
        <v>0</v>
      </c>
      <c r="L222" s="31">
        <v>55.6</v>
      </c>
      <c r="M222" s="31">
        <v>10.95</v>
      </c>
      <c r="N222" s="31">
        <f t="shared" si="73"/>
        <v>66.55</v>
      </c>
      <c r="O222" s="31">
        <f t="shared" si="74"/>
        <v>232.83</v>
      </c>
      <c r="P222" s="31">
        <f t="shared" si="75"/>
        <v>18.59</v>
      </c>
      <c r="Q222" s="31">
        <f t="shared" si="76"/>
        <v>251.42000000000002</v>
      </c>
    </row>
    <row r="223" spans="1:18" s="16" customFormat="1" ht="20.100000000000001" customHeight="1" x14ac:dyDescent="0.3">
      <c r="A223" s="32"/>
      <c r="B223" s="42" t="s">
        <v>155</v>
      </c>
      <c r="C223" s="34">
        <f t="shared" ref="C223:Q223" si="81">+C220+C221+C222</f>
        <v>828.82</v>
      </c>
      <c r="D223" s="34">
        <f t="shared" si="81"/>
        <v>73.849999999999994</v>
      </c>
      <c r="E223" s="34">
        <f t="shared" si="81"/>
        <v>902.67000000000007</v>
      </c>
      <c r="F223" s="34">
        <f t="shared" si="81"/>
        <v>56.209999999999994</v>
      </c>
      <c r="G223" s="34">
        <f t="shared" si="81"/>
        <v>44.35</v>
      </c>
      <c r="H223" s="34">
        <f t="shared" si="81"/>
        <v>100.56</v>
      </c>
      <c r="I223" s="34">
        <f t="shared" si="81"/>
        <v>36.549999999999997</v>
      </c>
      <c r="J223" s="34">
        <f t="shared" si="81"/>
        <v>10.46</v>
      </c>
      <c r="K223" s="34">
        <f t="shared" si="81"/>
        <v>47.01</v>
      </c>
      <c r="L223" s="34">
        <f t="shared" si="81"/>
        <v>163.86</v>
      </c>
      <c r="M223" s="34">
        <f t="shared" si="81"/>
        <v>31.58</v>
      </c>
      <c r="N223" s="34">
        <f t="shared" si="81"/>
        <v>195.44</v>
      </c>
      <c r="O223" s="34">
        <f t="shared" si="81"/>
        <v>1085.44</v>
      </c>
      <c r="P223" s="34">
        <f t="shared" si="81"/>
        <v>160.24</v>
      </c>
      <c r="Q223" s="34">
        <f t="shared" si="81"/>
        <v>1245.68</v>
      </c>
    </row>
    <row r="224" spans="1:18" ht="20.100000000000001" customHeight="1" x14ac:dyDescent="0.3">
      <c r="A224" s="29">
        <v>29</v>
      </c>
      <c r="B224" s="41" t="s">
        <v>157</v>
      </c>
      <c r="C224" s="31">
        <v>577.35</v>
      </c>
      <c r="D224" s="31">
        <v>56.06</v>
      </c>
      <c r="E224" s="31">
        <f t="shared" si="70"/>
        <v>633.41000000000008</v>
      </c>
      <c r="F224" s="31">
        <v>0</v>
      </c>
      <c r="G224" s="31">
        <v>0</v>
      </c>
      <c r="H224" s="31">
        <f t="shared" si="71"/>
        <v>0</v>
      </c>
      <c r="I224" s="31">
        <v>31.33</v>
      </c>
      <c r="J224" s="31">
        <v>10.38</v>
      </c>
      <c r="K224" s="31">
        <f t="shared" si="72"/>
        <v>41.71</v>
      </c>
      <c r="L224" s="31">
        <v>43.69</v>
      </c>
      <c r="M224" s="53">
        <f>77.93-18</f>
        <v>59.930000000000007</v>
      </c>
      <c r="N224" s="31">
        <f t="shared" si="73"/>
        <v>103.62</v>
      </c>
      <c r="O224" s="31">
        <f t="shared" si="74"/>
        <v>652.37000000000012</v>
      </c>
      <c r="P224" s="31">
        <f t="shared" si="75"/>
        <v>126.37</v>
      </c>
      <c r="Q224" s="31">
        <f t="shared" si="76"/>
        <v>778.74000000000012</v>
      </c>
    </row>
    <row r="225" spans="1:17" s="17" customFormat="1" ht="20.100000000000001" customHeight="1" x14ac:dyDescent="0.3">
      <c r="A225" s="43"/>
      <c r="B225" s="49" t="s">
        <v>158</v>
      </c>
      <c r="C225" s="45">
        <f t="shared" ref="C225:Q225" si="82">+C224+C223+C219+C216+C215+C211+C208+C207+C200+C199+C198+C197+C194+C193+C189</f>
        <v>9130</v>
      </c>
      <c r="D225" s="45">
        <f t="shared" si="82"/>
        <v>1667.0000000000002</v>
      </c>
      <c r="E225" s="45">
        <f t="shared" si="82"/>
        <v>10797</v>
      </c>
      <c r="F225" s="45">
        <f t="shared" si="82"/>
        <v>2754</v>
      </c>
      <c r="G225" s="45">
        <f t="shared" si="82"/>
        <v>1003</v>
      </c>
      <c r="H225" s="45">
        <f t="shared" si="82"/>
        <v>3757</v>
      </c>
      <c r="I225" s="45">
        <f t="shared" si="82"/>
        <v>729.00000000000011</v>
      </c>
      <c r="J225" s="45">
        <f t="shared" si="82"/>
        <v>145</v>
      </c>
      <c r="K225" s="45">
        <f t="shared" si="82"/>
        <v>874</v>
      </c>
      <c r="L225" s="45">
        <f t="shared" si="82"/>
        <v>1004.0000000000001</v>
      </c>
      <c r="M225" s="45">
        <f t="shared" si="82"/>
        <v>368</v>
      </c>
      <c r="N225" s="45">
        <f t="shared" si="82"/>
        <v>1372</v>
      </c>
      <c r="O225" s="45">
        <f t="shared" si="82"/>
        <v>13617.000000000002</v>
      </c>
      <c r="P225" s="45">
        <f t="shared" si="82"/>
        <v>3183.0000000000005</v>
      </c>
      <c r="Q225" s="45">
        <f t="shared" si="82"/>
        <v>16800</v>
      </c>
    </row>
    <row r="226" spans="1:17" ht="20.100000000000001" customHeight="1" x14ac:dyDescent="0.3">
      <c r="A226" s="29">
        <v>30</v>
      </c>
      <c r="B226" s="41" t="s">
        <v>159</v>
      </c>
      <c r="C226" s="31">
        <v>3460</v>
      </c>
      <c r="D226" s="31">
        <v>357</v>
      </c>
      <c r="E226" s="31">
        <f t="shared" si="70"/>
        <v>3817</v>
      </c>
      <c r="F226" s="31">
        <v>408</v>
      </c>
      <c r="G226" s="31">
        <v>73</v>
      </c>
      <c r="H226" s="31">
        <f t="shared" si="71"/>
        <v>481</v>
      </c>
      <c r="I226" s="31">
        <v>0</v>
      </c>
      <c r="J226" s="31">
        <v>0</v>
      </c>
      <c r="K226" s="31">
        <f t="shared" si="72"/>
        <v>0</v>
      </c>
      <c r="L226" s="31">
        <v>351</v>
      </c>
      <c r="M226" s="31">
        <v>51</v>
      </c>
      <c r="N226" s="31">
        <f t="shared" si="73"/>
        <v>402</v>
      </c>
      <c r="O226" s="31">
        <f t="shared" si="74"/>
        <v>4219</v>
      </c>
      <c r="P226" s="31">
        <f t="shared" si="75"/>
        <v>481</v>
      </c>
      <c r="Q226" s="31">
        <f t="shared" si="76"/>
        <v>4700</v>
      </c>
    </row>
    <row r="227" spans="1:17" s="17" customFormat="1" ht="20.100000000000001" customHeight="1" x14ac:dyDescent="0.3">
      <c r="A227" s="43"/>
      <c r="B227" s="49" t="s">
        <v>160</v>
      </c>
      <c r="C227" s="45">
        <f t="shared" ref="C227:Q227" si="83">C226</f>
        <v>3460</v>
      </c>
      <c r="D227" s="45">
        <f t="shared" si="83"/>
        <v>357</v>
      </c>
      <c r="E227" s="45">
        <f t="shared" si="83"/>
        <v>3817</v>
      </c>
      <c r="F227" s="45">
        <f t="shared" si="83"/>
        <v>408</v>
      </c>
      <c r="G227" s="45">
        <f t="shared" si="83"/>
        <v>73</v>
      </c>
      <c r="H227" s="45">
        <f t="shared" si="83"/>
        <v>481</v>
      </c>
      <c r="I227" s="45">
        <f t="shared" si="83"/>
        <v>0</v>
      </c>
      <c r="J227" s="45">
        <f t="shared" si="83"/>
        <v>0</v>
      </c>
      <c r="K227" s="45">
        <f t="shared" si="83"/>
        <v>0</v>
      </c>
      <c r="L227" s="45">
        <f t="shared" si="83"/>
        <v>351</v>
      </c>
      <c r="M227" s="45">
        <f t="shared" si="83"/>
        <v>51</v>
      </c>
      <c r="N227" s="45">
        <f t="shared" si="83"/>
        <v>402</v>
      </c>
      <c r="O227" s="45">
        <f t="shared" si="83"/>
        <v>4219</v>
      </c>
      <c r="P227" s="45">
        <f t="shared" si="83"/>
        <v>481</v>
      </c>
      <c r="Q227" s="45">
        <f t="shared" si="83"/>
        <v>4700</v>
      </c>
    </row>
    <row r="228" spans="1:17" ht="20.100000000000001" customHeight="1" x14ac:dyDescent="0.3">
      <c r="A228" s="29">
        <v>1</v>
      </c>
      <c r="B228" s="30" t="s">
        <v>161</v>
      </c>
      <c r="C228" s="31">
        <v>1140</v>
      </c>
      <c r="D228" s="31">
        <v>180.78</v>
      </c>
      <c r="E228" s="31">
        <f t="shared" si="70"/>
        <v>1320.78</v>
      </c>
      <c r="F228" s="31">
        <v>0</v>
      </c>
      <c r="G228" s="31">
        <v>0</v>
      </c>
      <c r="H228" s="31">
        <f t="shared" si="71"/>
        <v>0</v>
      </c>
      <c r="I228" s="31">
        <v>65.5</v>
      </c>
      <c r="J228" s="31">
        <v>28</v>
      </c>
      <c r="K228" s="31">
        <f t="shared" si="72"/>
        <v>93.5</v>
      </c>
      <c r="L228" s="31">
        <v>100</v>
      </c>
      <c r="M228" s="31">
        <v>25</v>
      </c>
      <c r="N228" s="31">
        <f t="shared" si="73"/>
        <v>125</v>
      </c>
      <c r="O228" s="31">
        <f t="shared" si="74"/>
        <v>1305.5</v>
      </c>
      <c r="P228" s="31">
        <f t="shared" si="75"/>
        <v>233.78</v>
      </c>
      <c r="Q228" s="31">
        <f t="shared" si="76"/>
        <v>1539.28</v>
      </c>
    </row>
    <row r="229" spans="1:17" ht="20.100000000000001" customHeight="1" x14ac:dyDescent="0.3">
      <c r="A229" s="29">
        <v>2</v>
      </c>
      <c r="B229" s="30" t="s">
        <v>162</v>
      </c>
      <c r="C229" s="31">
        <v>190</v>
      </c>
      <c r="D229" s="31">
        <v>0</v>
      </c>
      <c r="E229" s="31">
        <f t="shared" si="70"/>
        <v>190</v>
      </c>
      <c r="F229" s="31">
        <v>0</v>
      </c>
      <c r="G229" s="31">
        <v>0</v>
      </c>
      <c r="H229" s="31">
        <f t="shared" si="71"/>
        <v>0</v>
      </c>
      <c r="I229" s="31">
        <v>0</v>
      </c>
      <c r="J229" s="31">
        <v>0</v>
      </c>
      <c r="K229" s="31">
        <f t="shared" si="72"/>
        <v>0</v>
      </c>
      <c r="L229" s="31">
        <v>0</v>
      </c>
      <c r="M229" s="31">
        <v>0</v>
      </c>
      <c r="N229" s="31">
        <f t="shared" si="73"/>
        <v>0</v>
      </c>
      <c r="O229" s="31">
        <f t="shared" si="74"/>
        <v>190</v>
      </c>
      <c r="P229" s="31">
        <f t="shared" si="75"/>
        <v>0</v>
      </c>
      <c r="Q229" s="31">
        <f t="shared" si="76"/>
        <v>190</v>
      </c>
    </row>
    <row r="230" spans="1:17" s="16" customFormat="1" ht="20.100000000000001" customHeight="1" x14ac:dyDescent="0.3">
      <c r="A230" s="32"/>
      <c r="B230" s="33" t="s">
        <v>161</v>
      </c>
      <c r="C230" s="34">
        <f t="shared" ref="C230:Q230" si="84">+C228+C229</f>
        <v>1330</v>
      </c>
      <c r="D230" s="34">
        <f t="shared" si="84"/>
        <v>180.78</v>
      </c>
      <c r="E230" s="34">
        <f t="shared" si="84"/>
        <v>1510.78</v>
      </c>
      <c r="F230" s="34">
        <f t="shared" si="84"/>
        <v>0</v>
      </c>
      <c r="G230" s="34">
        <f t="shared" si="84"/>
        <v>0</v>
      </c>
      <c r="H230" s="34">
        <f t="shared" si="84"/>
        <v>0</v>
      </c>
      <c r="I230" s="34">
        <f t="shared" si="84"/>
        <v>65.5</v>
      </c>
      <c r="J230" s="34">
        <f t="shared" si="84"/>
        <v>28</v>
      </c>
      <c r="K230" s="34">
        <f t="shared" si="84"/>
        <v>93.5</v>
      </c>
      <c r="L230" s="34">
        <f t="shared" si="84"/>
        <v>100</v>
      </c>
      <c r="M230" s="34">
        <f t="shared" si="84"/>
        <v>25</v>
      </c>
      <c r="N230" s="34">
        <f t="shared" si="84"/>
        <v>125</v>
      </c>
      <c r="O230" s="34">
        <f t="shared" si="84"/>
        <v>1495.5</v>
      </c>
      <c r="P230" s="34">
        <f t="shared" si="84"/>
        <v>233.78</v>
      </c>
      <c r="Q230" s="34">
        <f t="shared" si="84"/>
        <v>1729.28</v>
      </c>
    </row>
    <row r="231" spans="1:17" ht="20.100000000000001" customHeight="1" x14ac:dyDescent="0.3">
      <c r="A231" s="29">
        <v>3</v>
      </c>
      <c r="B231" s="30" t="s">
        <v>163</v>
      </c>
      <c r="C231" s="31">
        <v>820</v>
      </c>
      <c r="D231" s="31">
        <v>170</v>
      </c>
      <c r="E231" s="31">
        <f t="shared" si="70"/>
        <v>990</v>
      </c>
      <c r="F231" s="31">
        <v>87</v>
      </c>
      <c r="G231" s="31">
        <v>46.7</v>
      </c>
      <c r="H231" s="31">
        <f t="shared" si="71"/>
        <v>133.69999999999999</v>
      </c>
      <c r="I231" s="31">
        <v>60</v>
      </c>
      <c r="J231" s="31">
        <v>50</v>
      </c>
      <c r="K231" s="31">
        <f t="shared" si="72"/>
        <v>110</v>
      </c>
      <c r="L231" s="31">
        <v>110</v>
      </c>
      <c r="M231" s="31">
        <v>40</v>
      </c>
      <c r="N231" s="31">
        <f t="shared" si="73"/>
        <v>150</v>
      </c>
      <c r="O231" s="31">
        <f t="shared" si="74"/>
        <v>1077</v>
      </c>
      <c r="P231" s="31">
        <f t="shared" si="75"/>
        <v>306.7</v>
      </c>
      <c r="Q231" s="31">
        <f t="shared" si="76"/>
        <v>1383.7</v>
      </c>
    </row>
    <row r="232" spans="1:17" ht="20.100000000000001" customHeight="1" x14ac:dyDescent="0.3">
      <c r="A232" s="29">
        <v>4</v>
      </c>
      <c r="B232" s="30" t="s">
        <v>164</v>
      </c>
      <c r="C232" s="31">
        <v>1050</v>
      </c>
      <c r="D232" s="31">
        <v>270</v>
      </c>
      <c r="E232" s="31">
        <f t="shared" si="70"/>
        <v>1320</v>
      </c>
      <c r="F232" s="31">
        <v>37.49</v>
      </c>
      <c r="G232" s="31">
        <v>15.25</v>
      </c>
      <c r="H232" s="31">
        <f t="shared" si="71"/>
        <v>52.74</v>
      </c>
      <c r="I232" s="31">
        <v>41.5</v>
      </c>
      <c r="J232" s="31">
        <v>26</v>
      </c>
      <c r="K232" s="31">
        <f t="shared" si="72"/>
        <v>67.5</v>
      </c>
      <c r="L232" s="31">
        <v>90</v>
      </c>
      <c r="M232" s="31">
        <v>35</v>
      </c>
      <c r="N232" s="31">
        <f t="shared" si="73"/>
        <v>125</v>
      </c>
      <c r="O232" s="31">
        <f t="shared" si="74"/>
        <v>1218.99</v>
      </c>
      <c r="P232" s="31">
        <f t="shared" si="75"/>
        <v>346.25</v>
      </c>
      <c r="Q232" s="31">
        <f t="shared" si="76"/>
        <v>1565.24</v>
      </c>
    </row>
    <row r="233" spans="1:17" ht="20.100000000000001" customHeight="1" x14ac:dyDescent="0.3">
      <c r="A233" s="29">
        <v>5</v>
      </c>
      <c r="B233" s="30" t="s">
        <v>165</v>
      </c>
      <c r="C233" s="31">
        <v>2280</v>
      </c>
      <c r="D233" s="31">
        <v>200</v>
      </c>
      <c r="E233" s="31">
        <f t="shared" si="70"/>
        <v>2480</v>
      </c>
      <c r="F233" s="31">
        <v>20</v>
      </c>
      <c r="G233" s="31">
        <v>10</v>
      </c>
      <c r="H233" s="31">
        <f t="shared" si="71"/>
        <v>30</v>
      </c>
      <c r="I233" s="31">
        <v>71.25</v>
      </c>
      <c r="J233" s="31">
        <v>30.51</v>
      </c>
      <c r="K233" s="31">
        <f t="shared" si="72"/>
        <v>101.76</v>
      </c>
      <c r="L233" s="31">
        <v>163</v>
      </c>
      <c r="M233" s="31">
        <v>100</v>
      </c>
      <c r="N233" s="31">
        <f t="shared" si="73"/>
        <v>263</v>
      </c>
      <c r="O233" s="31">
        <f t="shared" si="74"/>
        <v>2534.25</v>
      </c>
      <c r="P233" s="31">
        <f t="shared" si="75"/>
        <v>340.51</v>
      </c>
      <c r="Q233" s="31">
        <f t="shared" si="76"/>
        <v>2874.76</v>
      </c>
    </row>
    <row r="234" spans="1:17" ht="20.100000000000001" customHeight="1" x14ac:dyDescent="0.3">
      <c r="A234" s="29">
        <v>6</v>
      </c>
      <c r="B234" s="30" t="s">
        <v>166</v>
      </c>
      <c r="C234" s="31">
        <v>1060</v>
      </c>
      <c r="D234" s="31">
        <v>134.18</v>
      </c>
      <c r="E234" s="31">
        <f t="shared" si="70"/>
        <v>1194.18</v>
      </c>
      <c r="F234" s="31">
        <v>26.1</v>
      </c>
      <c r="G234" s="31">
        <v>6.11</v>
      </c>
      <c r="H234" s="31">
        <f t="shared" si="71"/>
        <v>32.21</v>
      </c>
      <c r="I234" s="31">
        <v>37.5</v>
      </c>
      <c r="J234" s="31">
        <v>18.309999999999999</v>
      </c>
      <c r="K234" s="31">
        <f t="shared" si="72"/>
        <v>55.81</v>
      </c>
      <c r="L234" s="31">
        <v>75</v>
      </c>
      <c r="M234" s="31">
        <v>33.630000000000003</v>
      </c>
      <c r="N234" s="31">
        <f t="shared" si="73"/>
        <v>108.63</v>
      </c>
      <c r="O234" s="31">
        <f t="shared" si="74"/>
        <v>1198.5999999999999</v>
      </c>
      <c r="P234" s="31">
        <f t="shared" si="75"/>
        <v>192.23000000000002</v>
      </c>
      <c r="Q234" s="31">
        <f t="shared" si="76"/>
        <v>1390.83</v>
      </c>
    </row>
    <row r="235" spans="1:17" ht="20.100000000000001" customHeight="1" x14ac:dyDescent="0.3">
      <c r="A235" s="29">
        <v>7</v>
      </c>
      <c r="B235" s="30" t="s">
        <v>167</v>
      </c>
      <c r="C235" s="31">
        <v>1820</v>
      </c>
      <c r="D235" s="31">
        <v>250</v>
      </c>
      <c r="E235" s="31">
        <f t="shared" si="70"/>
        <v>2070</v>
      </c>
      <c r="F235" s="31">
        <v>0</v>
      </c>
      <c r="G235" s="31">
        <v>0</v>
      </c>
      <c r="H235" s="31">
        <f t="shared" si="71"/>
        <v>0</v>
      </c>
      <c r="I235" s="31">
        <v>75</v>
      </c>
      <c r="J235" s="31">
        <v>18.3</v>
      </c>
      <c r="K235" s="31">
        <f t="shared" si="72"/>
        <v>93.3</v>
      </c>
      <c r="L235" s="31">
        <v>160</v>
      </c>
      <c r="M235" s="31">
        <v>30</v>
      </c>
      <c r="N235" s="31">
        <f t="shared" si="73"/>
        <v>190</v>
      </c>
      <c r="O235" s="31">
        <f t="shared" si="74"/>
        <v>2055</v>
      </c>
      <c r="P235" s="31">
        <f t="shared" si="75"/>
        <v>298.3</v>
      </c>
      <c r="Q235" s="31">
        <f t="shared" si="76"/>
        <v>2353.3000000000002</v>
      </c>
    </row>
    <row r="236" spans="1:17" ht="20.100000000000001" customHeight="1" x14ac:dyDescent="0.3">
      <c r="A236" s="29">
        <v>8</v>
      </c>
      <c r="B236" s="30" t="s">
        <v>168</v>
      </c>
      <c r="C236" s="31">
        <v>220</v>
      </c>
      <c r="D236" s="31">
        <v>0</v>
      </c>
      <c r="E236" s="31">
        <f t="shared" si="70"/>
        <v>220</v>
      </c>
      <c r="F236" s="31">
        <v>0</v>
      </c>
      <c r="G236" s="31">
        <v>0</v>
      </c>
      <c r="H236" s="31">
        <f t="shared" si="71"/>
        <v>0</v>
      </c>
      <c r="I236" s="31">
        <v>0</v>
      </c>
      <c r="J236" s="31">
        <v>0</v>
      </c>
      <c r="K236" s="31">
        <f t="shared" si="72"/>
        <v>0</v>
      </c>
      <c r="L236" s="31">
        <v>0</v>
      </c>
      <c r="M236" s="31">
        <v>0</v>
      </c>
      <c r="N236" s="31">
        <f t="shared" si="73"/>
        <v>0</v>
      </c>
      <c r="O236" s="31">
        <f t="shared" si="74"/>
        <v>220</v>
      </c>
      <c r="P236" s="31">
        <f t="shared" si="75"/>
        <v>0</v>
      </c>
      <c r="Q236" s="31">
        <f t="shared" si="76"/>
        <v>220</v>
      </c>
    </row>
    <row r="237" spans="1:17" s="16" customFormat="1" ht="20.100000000000001" customHeight="1" x14ac:dyDescent="0.3">
      <c r="A237" s="32"/>
      <c r="B237" s="33" t="s">
        <v>167</v>
      </c>
      <c r="C237" s="34">
        <f t="shared" ref="C237:Q237" si="85">+C235+C236</f>
        <v>2040</v>
      </c>
      <c r="D237" s="34">
        <f t="shared" si="85"/>
        <v>250</v>
      </c>
      <c r="E237" s="34">
        <f t="shared" si="85"/>
        <v>2290</v>
      </c>
      <c r="F237" s="34">
        <f t="shared" si="85"/>
        <v>0</v>
      </c>
      <c r="G237" s="34">
        <f t="shared" si="85"/>
        <v>0</v>
      </c>
      <c r="H237" s="34">
        <f t="shared" si="85"/>
        <v>0</v>
      </c>
      <c r="I237" s="34">
        <f t="shared" si="85"/>
        <v>75</v>
      </c>
      <c r="J237" s="34">
        <f t="shared" si="85"/>
        <v>18.3</v>
      </c>
      <c r="K237" s="34">
        <f t="shared" si="85"/>
        <v>93.3</v>
      </c>
      <c r="L237" s="34">
        <f t="shared" si="85"/>
        <v>160</v>
      </c>
      <c r="M237" s="34">
        <f t="shared" si="85"/>
        <v>30</v>
      </c>
      <c r="N237" s="34">
        <f t="shared" si="85"/>
        <v>190</v>
      </c>
      <c r="O237" s="34">
        <f t="shared" si="85"/>
        <v>2275</v>
      </c>
      <c r="P237" s="34">
        <f t="shared" si="85"/>
        <v>298.3</v>
      </c>
      <c r="Q237" s="34">
        <f t="shared" si="85"/>
        <v>2573.3000000000002</v>
      </c>
    </row>
    <row r="238" spans="1:17" ht="20.100000000000001" customHeight="1" x14ac:dyDescent="0.3">
      <c r="A238" s="29">
        <v>9</v>
      </c>
      <c r="B238" s="30" t="s">
        <v>169</v>
      </c>
      <c r="C238" s="31">
        <v>790</v>
      </c>
      <c r="D238" s="31">
        <v>200</v>
      </c>
      <c r="E238" s="31">
        <f t="shared" si="70"/>
        <v>990</v>
      </c>
      <c r="F238" s="31">
        <v>39.409999999999997</v>
      </c>
      <c r="G238" s="31">
        <v>9.94</v>
      </c>
      <c r="H238" s="31">
        <f t="shared" si="71"/>
        <v>49.349999999999994</v>
      </c>
      <c r="I238" s="31">
        <v>40.25</v>
      </c>
      <c r="J238" s="31">
        <v>19.88</v>
      </c>
      <c r="K238" s="31">
        <f t="shared" si="72"/>
        <v>60.129999999999995</v>
      </c>
      <c r="L238" s="31">
        <v>95</v>
      </c>
      <c r="M238" s="31">
        <v>34.97</v>
      </c>
      <c r="N238" s="31">
        <f t="shared" si="73"/>
        <v>129.97</v>
      </c>
      <c r="O238" s="31">
        <f t="shared" si="74"/>
        <v>964.66</v>
      </c>
      <c r="P238" s="31">
        <f t="shared" si="75"/>
        <v>264.78999999999996</v>
      </c>
      <c r="Q238" s="31">
        <f t="shared" si="76"/>
        <v>1229.4499999999998</v>
      </c>
    </row>
    <row r="239" spans="1:17" ht="20.100000000000001" customHeight="1" x14ac:dyDescent="0.3">
      <c r="A239" s="29">
        <v>10</v>
      </c>
      <c r="B239" s="30" t="s">
        <v>170</v>
      </c>
      <c r="C239" s="31">
        <v>390</v>
      </c>
      <c r="D239" s="31">
        <v>0</v>
      </c>
      <c r="E239" s="31">
        <f t="shared" si="70"/>
        <v>390</v>
      </c>
      <c r="F239" s="31">
        <v>0</v>
      </c>
      <c r="G239" s="31">
        <v>0</v>
      </c>
      <c r="H239" s="31">
        <f t="shared" si="71"/>
        <v>0</v>
      </c>
      <c r="I239" s="31">
        <v>0</v>
      </c>
      <c r="J239" s="31">
        <v>0</v>
      </c>
      <c r="K239" s="31">
        <f t="shared" si="72"/>
        <v>0</v>
      </c>
      <c r="L239" s="31">
        <v>0</v>
      </c>
      <c r="M239" s="31">
        <v>0</v>
      </c>
      <c r="N239" s="31">
        <f t="shared" si="73"/>
        <v>0</v>
      </c>
      <c r="O239" s="31">
        <f t="shared" si="74"/>
        <v>390</v>
      </c>
      <c r="P239" s="31">
        <f t="shared" si="75"/>
        <v>0</v>
      </c>
      <c r="Q239" s="31">
        <f t="shared" si="76"/>
        <v>390</v>
      </c>
    </row>
    <row r="240" spans="1:17" s="16" customFormat="1" ht="20.100000000000001" customHeight="1" x14ac:dyDescent="0.3">
      <c r="A240" s="32"/>
      <c r="B240" s="33" t="s">
        <v>169</v>
      </c>
      <c r="C240" s="34">
        <f t="shared" ref="C240:M240" si="86">+C238+C239</f>
        <v>1180</v>
      </c>
      <c r="D240" s="34">
        <f t="shared" si="86"/>
        <v>200</v>
      </c>
      <c r="E240" s="31">
        <f t="shared" si="70"/>
        <v>1380</v>
      </c>
      <c r="F240" s="34">
        <f t="shared" si="86"/>
        <v>39.409999999999997</v>
      </c>
      <c r="G240" s="34">
        <f t="shared" si="86"/>
        <v>9.94</v>
      </c>
      <c r="H240" s="31">
        <f t="shared" si="71"/>
        <v>49.349999999999994</v>
      </c>
      <c r="I240" s="34">
        <f t="shared" si="86"/>
        <v>40.25</v>
      </c>
      <c r="J240" s="34">
        <f t="shared" si="86"/>
        <v>19.88</v>
      </c>
      <c r="K240" s="31">
        <f t="shared" si="72"/>
        <v>60.129999999999995</v>
      </c>
      <c r="L240" s="34">
        <f t="shared" si="86"/>
        <v>95</v>
      </c>
      <c r="M240" s="34">
        <f t="shared" si="86"/>
        <v>34.97</v>
      </c>
      <c r="N240" s="31">
        <f t="shared" si="73"/>
        <v>129.97</v>
      </c>
      <c r="O240" s="31">
        <f t="shared" si="74"/>
        <v>1354.66</v>
      </c>
      <c r="P240" s="31">
        <f t="shared" si="75"/>
        <v>264.78999999999996</v>
      </c>
      <c r="Q240" s="31">
        <f t="shared" si="76"/>
        <v>1619.45</v>
      </c>
    </row>
    <row r="241" spans="1:17" ht="20.100000000000001" customHeight="1" x14ac:dyDescent="0.3">
      <c r="A241" s="29">
        <v>11</v>
      </c>
      <c r="B241" s="30" t="s">
        <v>171</v>
      </c>
      <c r="C241" s="31">
        <v>450</v>
      </c>
      <c r="D241" s="31">
        <v>61.04</v>
      </c>
      <c r="E241" s="31">
        <f t="shared" si="70"/>
        <v>511.04</v>
      </c>
      <c r="F241" s="31">
        <v>35</v>
      </c>
      <c r="G241" s="31">
        <v>17</v>
      </c>
      <c r="H241" s="31">
        <f t="shared" si="71"/>
        <v>52</v>
      </c>
      <c r="I241" s="31">
        <v>20</v>
      </c>
      <c r="J241" s="31">
        <v>10</v>
      </c>
      <c r="K241" s="31">
        <f t="shared" si="72"/>
        <v>30</v>
      </c>
      <c r="L241" s="31">
        <v>50</v>
      </c>
      <c r="M241" s="31">
        <v>20.399999999999999</v>
      </c>
      <c r="N241" s="31">
        <f t="shared" si="73"/>
        <v>70.400000000000006</v>
      </c>
      <c r="O241" s="31">
        <f t="shared" si="74"/>
        <v>555</v>
      </c>
      <c r="P241" s="31">
        <f t="shared" si="75"/>
        <v>108.44</v>
      </c>
      <c r="Q241" s="31">
        <f t="shared" si="76"/>
        <v>663.44</v>
      </c>
    </row>
    <row r="242" spans="1:17" s="17" customFormat="1" ht="20.100000000000001" customHeight="1" x14ac:dyDescent="0.3">
      <c r="A242" s="43"/>
      <c r="B242" s="49" t="s">
        <v>172</v>
      </c>
      <c r="C242" s="45">
        <f t="shared" ref="C242:Q242" si="87">+C241+C240+C237+C234+C233+C232+C231+C230</f>
        <v>10210</v>
      </c>
      <c r="D242" s="45">
        <f t="shared" si="87"/>
        <v>1466</v>
      </c>
      <c r="E242" s="45">
        <f t="shared" si="87"/>
        <v>11676.000000000002</v>
      </c>
      <c r="F242" s="45">
        <f t="shared" si="87"/>
        <v>245</v>
      </c>
      <c r="G242" s="45">
        <f t="shared" si="87"/>
        <v>105</v>
      </c>
      <c r="H242" s="45">
        <f t="shared" si="87"/>
        <v>350</v>
      </c>
      <c r="I242" s="45">
        <f t="shared" si="87"/>
        <v>411</v>
      </c>
      <c r="J242" s="45">
        <f t="shared" si="87"/>
        <v>201</v>
      </c>
      <c r="K242" s="45">
        <f t="shared" si="87"/>
        <v>612</v>
      </c>
      <c r="L242" s="45">
        <f t="shared" si="87"/>
        <v>843</v>
      </c>
      <c r="M242" s="45">
        <f t="shared" si="87"/>
        <v>319</v>
      </c>
      <c r="N242" s="45">
        <f t="shared" si="87"/>
        <v>1162</v>
      </c>
      <c r="O242" s="45">
        <f t="shared" si="87"/>
        <v>11709</v>
      </c>
      <c r="P242" s="45">
        <f t="shared" si="87"/>
        <v>2091</v>
      </c>
      <c r="Q242" s="45">
        <f t="shared" si="87"/>
        <v>13800.000000000002</v>
      </c>
    </row>
    <row r="243" spans="1:17" ht="20.100000000000001" customHeight="1" x14ac:dyDescent="0.3">
      <c r="A243" s="29">
        <v>1</v>
      </c>
      <c r="B243" s="30" t="s">
        <v>173</v>
      </c>
      <c r="C243" s="31">
        <v>596.73</v>
      </c>
      <c r="D243" s="31">
        <v>92.43</v>
      </c>
      <c r="E243" s="31">
        <f t="shared" si="70"/>
        <v>689.16000000000008</v>
      </c>
      <c r="F243" s="31">
        <v>0</v>
      </c>
      <c r="G243" s="31">
        <v>0</v>
      </c>
      <c r="H243" s="31">
        <f t="shared" si="71"/>
        <v>0</v>
      </c>
      <c r="I243" s="31">
        <v>0</v>
      </c>
      <c r="J243" s="31">
        <v>0</v>
      </c>
      <c r="K243" s="31">
        <f t="shared" si="72"/>
        <v>0</v>
      </c>
      <c r="L243" s="31">
        <v>64.69</v>
      </c>
      <c r="M243" s="31">
        <v>23.59</v>
      </c>
      <c r="N243" s="31">
        <f t="shared" si="73"/>
        <v>88.28</v>
      </c>
      <c r="O243" s="31">
        <f t="shared" si="74"/>
        <v>661.42000000000007</v>
      </c>
      <c r="P243" s="31">
        <f t="shared" si="75"/>
        <v>116.02000000000001</v>
      </c>
      <c r="Q243" s="31">
        <f t="shared" si="76"/>
        <v>777.44</v>
      </c>
    </row>
    <row r="244" spans="1:17" ht="20.100000000000001" customHeight="1" x14ac:dyDescent="0.3">
      <c r="A244" s="29">
        <v>2</v>
      </c>
      <c r="B244" s="30" t="s">
        <v>174</v>
      </c>
      <c r="C244" s="31">
        <v>227.16</v>
      </c>
      <c r="D244" s="31">
        <v>85.32</v>
      </c>
      <c r="E244" s="31">
        <f t="shared" si="70"/>
        <v>312.48</v>
      </c>
      <c r="F244" s="31">
        <v>26.21</v>
      </c>
      <c r="G244" s="31">
        <v>13.08</v>
      </c>
      <c r="H244" s="31">
        <f t="shared" si="71"/>
        <v>39.29</v>
      </c>
      <c r="I244" s="31">
        <v>0</v>
      </c>
      <c r="J244" s="31">
        <v>0</v>
      </c>
      <c r="K244" s="31">
        <f t="shared" si="72"/>
        <v>0</v>
      </c>
      <c r="L244" s="31">
        <v>8.74</v>
      </c>
      <c r="M244" s="31">
        <v>0</v>
      </c>
      <c r="N244" s="31">
        <f t="shared" si="73"/>
        <v>8.74</v>
      </c>
      <c r="O244" s="31">
        <f t="shared" si="74"/>
        <v>262.11</v>
      </c>
      <c r="P244" s="31">
        <f t="shared" si="75"/>
        <v>98.399999999999991</v>
      </c>
      <c r="Q244" s="31">
        <f t="shared" si="76"/>
        <v>360.51</v>
      </c>
    </row>
    <row r="245" spans="1:17" ht="20.100000000000001" customHeight="1" x14ac:dyDescent="0.3">
      <c r="A245" s="29">
        <v>3</v>
      </c>
      <c r="B245" s="30" t="s">
        <v>175</v>
      </c>
      <c r="C245" s="31">
        <v>69.900000000000006</v>
      </c>
      <c r="D245" s="31">
        <v>25.6</v>
      </c>
      <c r="E245" s="31">
        <f t="shared" si="70"/>
        <v>95.5</v>
      </c>
      <c r="F245" s="31">
        <v>15.72</v>
      </c>
      <c r="G245" s="31">
        <v>10.46</v>
      </c>
      <c r="H245" s="31">
        <f t="shared" si="71"/>
        <v>26.18</v>
      </c>
      <c r="I245" s="31">
        <v>0</v>
      </c>
      <c r="J245" s="31">
        <v>0</v>
      </c>
      <c r="K245" s="31">
        <f t="shared" si="72"/>
        <v>0</v>
      </c>
      <c r="L245" s="31">
        <v>8.74</v>
      </c>
      <c r="M245" s="31">
        <v>0</v>
      </c>
      <c r="N245" s="31">
        <f t="shared" si="73"/>
        <v>8.74</v>
      </c>
      <c r="O245" s="31">
        <f t="shared" si="74"/>
        <v>94.36</v>
      </c>
      <c r="P245" s="31">
        <f t="shared" si="75"/>
        <v>36.06</v>
      </c>
      <c r="Q245" s="31">
        <f t="shared" si="76"/>
        <v>130.42000000000002</v>
      </c>
    </row>
    <row r="246" spans="1:17" ht="20.100000000000001" customHeight="1" x14ac:dyDescent="0.3">
      <c r="A246" s="29">
        <v>4</v>
      </c>
      <c r="B246" s="30" t="s">
        <v>176</v>
      </c>
      <c r="C246" s="31">
        <v>205.32</v>
      </c>
      <c r="D246" s="31">
        <v>28.44</v>
      </c>
      <c r="E246" s="31">
        <f t="shared" si="70"/>
        <v>233.76</v>
      </c>
      <c r="F246" s="31">
        <v>0</v>
      </c>
      <c r="G246" s="31">
        <v>0</v>
      </c>
      <c r="H246" s="31">
        <f t="shared" si="71"/>
        <v>0</v>
      </c>
      <c r="I246" s="31">
        <v>0</v>
      </c>
      <c r="J246" s="31">
        <v>0</v>
      </c>
      <c r="K246" s="31">
        <f t="shared" si="72"/>
        <v>0</v>
      </c>
      <c r="L246" s="31">
        <v>13.11</v>
      </c>
      <c r="M246" s="31">
        <v>8.74</v>
      </c>
      <c r="N246" s="31">
        <f t="shared" si="73"/>
        <v>21.85</v>
      </c>
      <c r="O246" s="31">
        <f t="shared" si="74"/>
        <v>218.43</v>
      </c>
      <c r="P246" s="31">
        <f t="shared" si="75"/>
        <v>37.18</v>
      </c>
      <c r="Q246" s="31">
        <f t="shared" si="76"/>
        <v>255.61</v>
      </c>
    </row>
    <row r="247" spans="1:17" ht="20.100000000000001" customHeight="1" x14ac:dyDescent="0.3">
      <c r="A247" s="29">
        <v>5</v>
      </c>
      <c r="B247" s="30" t="s">
        <v>177</v>
      </c>
      <c r="C247" s="31">
        <v>100.48</v>
      </c>
      <c r="D247" s="31">
        <v>24.17</v>
      </c>
      <c r="E247" s="31">
        <f t="shared" si="70"/>
        <v>124.65</v>
      </c>
      <c r="F247" s="31">
        <v>17.440000000000001</v>
      </c>
      <c r="G247" s="31">
        <v>4.3600000000000003</v>
      </c>
      <c r="H247" s="31">
        <f t="shared" si="71"/>
        <v>21.8</v>
      </c>
      <c r="I247" s="31">
        <v>0</v>
      </c>
      <c r="J247" s="31">
        <v>0</v>
      </c>
      <c r="K247" s="31">
        <f t="shared" si="72"/>
        <v>0</v>
      </c>
      <c r="L247" s="31">
        <v>13.11</v>
      </c>
      <c r="M247" s="31">
        <v>8.74</v>
      </c>
      <c r="N247" s="31">
        <f t="shared" si="73"/>
        <v>21.85</v>
      </c>
      <c r="O247" s="31">
        <f t="shared" si="74"/>
        <v>131.03</v>
      </c>
      <c r="P247" s="31">
        <f t="shared" si="75"/>
        <v>37.270000000000003</v>
      </c>
      <c r="Q247" s="31">
        <f t="shared" si="76"/>
        <v>168.3</v>
      </c>
    </row>
    <row r="248" spans="1:17" ht="20.100000000000001" customHeight="1" x14ac:dyDescent="0.3">
      <c r="A248" s="29">
        <v>6</v>
      </c>
      <c r="B248" s="30" t="s">
        <v>178</v>
      </c>
      <c r="C248" s="31">
        <v>101.35</v>
      </c>
      <c r="D248" s="31">
        <v>17.78</v>
      </c>
      <c r="E248" s="31">
        <f t="shared" si="70"/>
        <v>119.13</v>
      </c>
      <c r="F248" s="31">
        <v>16.600000000000001</v>
      </c>
      <c r="G248" s="31">
        <v>13.08</v>
      </c>
      <c r="H248" s="31">
        <f t="shared" si="71"/>
        <v>29.68</v>
      </c>
      <c r="I248" s="31">
        <v>0</v>
      </c>
      <c r="J248" s="31">
        <v>0</v>
      </c>
      <c r="K248" s="31">
        <f t="shared" si="72"/>
        <v>0</v>
      </c>
      <c r="L248" s="31">
        <v>0</v>
      </c>
      <c r="M248" s="31">
        <v>0</v>
      </c>
      <c r="N248" s="31">
        <f t="shared" si="73"/>
        <v>0</v>
      </c>
      <c r="O248" s="31">
        <f t="shared" si="74"/>
        <v>117.94999999999999</v>
      </c>
      <c r="P248" s="31">
        <f t="shared" si="75"/>
        <v>30.86</v>
      </c>
      <c r="Q248" s="31">
        <f t="shared" si="76"/>
        <v>148.81</v>
      </c>
    </row>
    <row r="249" spans="1:17" ht="20.100000000000001" customHeight="1" x14ac:dyDescent="0.3">
      <c r="A249" s="29">
        <v>7</v>
      </c>
      <c r="B249" s="30" t="s">
        <v>179</v>
      </c>
      <c r="C249" s="31">
        <v>97.85</v>
      </c>
      <c r="D249" s="31">
        <v>10.67</v>
      </c>
      <c r="E249" s="31">
        <f t="shared" si="70"/>
        <v>108.52</v>
      </c>
      <c r="F249" s="31">
        <v>0</v>
      </c>
      <c r="G249" s="31">
        <v>0</v>
      </c>
      <c r="H249" s="31">
        <f t="shared" si="71"/>
        <v>0</v>
      </c>
      <c r="I249" s="31">
        <v>0</v>
      </c>
      <c r="J249" s="31">
        <v>0</v>
      </c>
      <c r="K249" s="31">
        <f t="shared" si="72"/>
        <v>0</v>
      </c>
      <c r="L249" s="31">
        <v>0</v>
      </c>
      <c r="M249" s="31">
        <v>0</v>
      </c>
      <c r="N249" s="31">
        <f t="shared" si="73"/>
        <v>0</v>
      </c>
      <c r="O249" s="31">
        <f t="shared" si="74"/>
        <v>97.85</v>
      </c>
      <c r="P249" s="31">
        <f t="shared" si="75"/>
        <v>10.67</v>
      </c>
      <c r="Q249" s="31">
        <f t="shared" si="76"/>
        <v>108.52</v>
      </c>
    </row>
    <row r="250" spans="1:17" s="16" customFormat="1" ht="20.100000000000001" customHeight="1" x14ac:dyDescent="0.3">
      <c r="A250" s="32"/>
      <c r="B250" s="33" t="s">
        <v>173</v>
      </c>
      <c r="C250" s="34">
        <f t="shared" ref="C250:Q250" si="88">SUM(C243:C249)</f>
        <v>1398.7899999999997</v>
      </c>
      <c r="D250" s="34">
        <f t="shared" si="88"/>
        <v>284.41000000000003</v>
      </c>
      <c r="E250" s="34">
        <f t="shared" si="88"/>
        <v>1683.2000000000003</v>
      </c>
      <c r="F250" s="34">
        <f t="shared" si="88"/>
        <v>75.97</v>
      </c>
      <c r="G250" s="34">
        <f t="shared" si="88"/>
        <v>40.98</v>
      </c>
      <c r="H250" s="34">
        <f t="shared" si="88"/>
        <v>116.94999999999999</v>
      </c>
      <c r="I250" s="34">
        <f t="shared" si="88"/>
        <v>0</v>
      </c>
      <c r="J250" s="34">
        <f t="shared" si="88"/>
        <v>0</v>
      </c>
      <c r="K250" s="34">
        <f t="shared" si="88"/>
        <v>0</v>
      </c>
      <c r="L250" s="34">
        <f t="shared" si="88"/>
        <v>108.38999999999999</v>
      </c>
      <c r="M250" s="34">
        <f t="shared" si="88"/>
        <v>41.07</v>
      </c>
      <c r="N250" s="34">
        <f t="shared" si="88"/>
        <v>149.45999999999998</v>
      </c>
      <c r="O250" s="34">
        <f t="shared" si="88"/>
        <v>1583.15</v>
      </c>
      <c r="P250" s="34">
        <f t="shared" si="88"/>
        <v>366.46000000000004</v>
      </c>
      <c r="Q250" s="34">
        <f t="shared" si="88"/>
        <v>1949.61</v>
      </c>
    </row>
    <row r="251" spans="1:17" ht="20.100000000000001" customHeight="1" x14ac:dyDescent="0.3">
      <c r="A251" s="29">
        <v>8</v>
      </c>
      <c r="B251" s="30" t="s">
        <v>180</v>
      </c>
      <c r="C251" s="53">
        <f>624.7-50</f>
        <v>574.70000000000005</v>
      </c>
      <c r="D251" s="31">
        <v>106.65</v>
      </c>
      <c r="E251" s="31">
        <f t="shared" si="70"/>
        <v>681.35</v>
      </c>
      <c r="F251" s="31">
        <v>0</v>
      </c>
      <c r="G251" s="31">
        <v>0</v>
      </c>
      <c r="H251" s="31">
        <f t="shared" si="71"/>
        <v>0</v>
      </c>
      <c r="I251" s="31">
        <v>0</v>
      </c>
      <c r="J251" s="31">
        <v>0</v>
      </c>
      <c r="K251" s="31">
        <f t="shared" si="72"/>
        <v>0</v>
      </c>
      <c r="L251" s="31">
        <v>26.23</v>
      </c>
      <c r="M251" s="31">
        <v>8.74</v>
      </c>
      <c r="N251" s="31">
        <f t="shared" si="73"/>
        <v>34.97</v>
      </c>
      <c r="O251" s="31">
        <f t="shared" si="74"/>
        <v>600.93000000000006</v>
      </c>
      <c r="P251" s="31">
        <f t="shared" si="75"/>
        <v>115.39</v>
      </c>
      <c r="Q251" s="31">
        <f t="shared" si="76"/>
        <v>716.32</v>
      </c>
    </row>
    <row r="252" spans="1:17" ht="20.100000000000001" customHeight="1" x14ac:dyDescent="0.3">
      <c r="A252" s="29">
        <v>9</v>
      </c>
      <c r="B252" s="30" t="s">
        <v>181</v>
      </c>
      <c r="C252" s="53">
        <f>87.37+50</f>
        <v>137.37</v>
      </c>
      <c r="D252" s="31">
        <v>21.33</v>
      </c>
      <c r="E252" s="31">
        <f t="shared" si="70"/>
        <v>158.69999999999999</v>
      </c>
      <c r="F252" s="31">
        <v>34.950000000000003</v>
      </c>
      <c r="G252" s="31">
        <v>13.08</v>
      </c>
      <c r="H252" s="31">
        <f t="shared" si="71"/>
        <v>48.03</v>
      </c>
      <c r="I252" s="31">
        <v>0</v>
      </c>
      <c r="J252" s="31">
        <v>0</v>
      </c>
      <c r="K252" s="31">
        <f t="shared" si="72"/>
        <v>0</v>
      </c>
      <c r="L252" s="31">
        <v>0</v>
      </c>
      <c r="M252" s="31">
        <v>0</v>
      </c>
      <c r="N252" s="31">
        <f t="shared" si="73"/>
        <v>0</v>
      </c>
      <c r="O252" s="31">
        <f t="shared" si="74"/>
        <v>172.32</v>
      </c>
      <c r="P252" s="31">
        <f t="shared" si="75"/>
        <v>34.409999999999997</v>
      </c>
      <c r="Q252" s="31">
        <f t="shared" si="76"/>
        <v>206.73</v>
      </c>
    </row>
    <row r="253" spans="1:17" ht="20.100000000000001" customHeight="1" x14ac:dyDescent="0.3">
      <c r="A253" s="29">
        <v>10</v>
      </c>
      <c r="B253" s="30" t="s">
        <v>182</v>
      </c>
      <c r="C253" s="31">
        <v>298.98</v>
      </c>
      <c r="D253" s="31">
        <v>71.73</v>
      </c>
      <c r="E253" s="31">
        <f t="shared" si="70"/>
        <v>370.71000000000004</v>
      </c>
      <c r="F253" s="31">
        <v>46.36</v>
      </c>
      <c r="G253" s="31">
        <v>23.58</v>
      </c>
      <c r="H253" s="31">
        <f t="shared" si="71"/>
        <v>69.94</v>
      </c>
      <c r="I253" s="31">
        <v>0</v>
      </c>
      <c r="J253" s="31">
        <v>0</v>
      </c>
      <c r="K253" s="31">
        <f t="shared" si="72"/>
        <v>0</v>
      </c>
      <c r="L253" s="31">
        <v>26.27</v>
      </c>
      <c r="M253" s="31">
        <v>26.2</v>
      </c>
      <c r="N253" s="31">
        <f t="shared" si="73"/>
        <v>52.47</v>
      </c>
      <c r="O253" s="31">
        <f t="shared" si="74"/>
        <v>371.61</v>
      </c>
      <c r="P253" s="31">
        <f t="shared" si="75"/>
        <v>121.51</v>
      </c>
      <c r="Q253" s="31">
        <f t="shared" si="76"/>
        <v>493.12</v>
      </c>
    </row>
    <row r="254" spans="1:17" ht="20.100000000000001" customHeight="1" x14ac:dyDescent="0.3">
      <c r="A254" s="29">
        <v>11</v>
      </c>
      <c r="B254" s="30" t="s">
        <v>183</v>
      </c>
      <c r="C254" s="31">
        <v>81.25</v>
      </c>
      <c r="D254" s="31">
        <v>26.3</v>
      </c>
      <c r="E254" s="31">
        <f t="shared" si="70"/>
        <v>107.55</v>
      </c>
      <c r="F254" s="31">
        <v>0</v>
      </c>
      <c r="G254" s="31">
        <v>0</v>
      </c>
      <c r="H254" s="31">
        <f t="shared" si="71"/>
        <v>0</v>
      </c>
      <c r="I254" s="31">
        <v>0</v>
      </c>
      <c r="J254" s="31">
        <v>0</v>
      </c>
      <c r="K254" s="31">
        <f t="shared" si="72"/>
        <v>0</v>
      </c>
      <c r="L254" s="31">
        <v>0</v>
      </c>
      <c r="M254" s="31">
        <v>0</v>
      </c>
      <c r="N254" s="31">
        <f t="shared" si="73"/>
        <v>0</v>
      </c>
      <c r="O254" s="31">
        <f t="shared" si="74"/>
        <v>81.25</v>
      </c>
      <c r="P254" s="31">
        <f t="shared" si="75"/>
        <v>26.3</v>
      </c>
      <c r="Q254" s="31">
        <f t="shared" si="76"/>
        <v>107.55</v>
      </c>
    </row>
    <row r="255" spans="1:17" s="16" customFormat="1" ht="20.100000000000001" customHeight="1" x14ac:dyDescent="0.3">
      <c r="A255" s="32"/>
      <c r="B255" s="33" t="s">
        <v>180</v>
      </c>
      <c r="C255" s="34">
        <f t="shared" ref="C255:Q255" si="89">+C251+C252+C253+C254</f>
        <v>1092.3000000000002</v>
      </c>
      <c r="D255" s="34">
        <f t="shared" si="89"/>
        <v>226.01000000000002</v>
      </c>
      <c r="E255" s="34">
        <f t="shared" si="89"/>
        <v>1318.31</v>
      </c>
      <c r="F255" s="34">
        <f t="shared" si="89"/>
        <v>81.31</v>
      </c>
      <c r="G255" s="34">
        <f t="shared" si="89"/>
        <v>36.659999999999997</v>
      </c>
      <c r="H255" s="34">
        <f t="shared" si="89"/>
        <v>117.97</v>
      </c>
      <c r="I255" s="34">
        <f t="shared" si="89"/>
        <v>0</v>
      </c>
      <c r="J255" s="34">
        <f t="shared" si="89"/>
        <v>0</v>
      </c>
      <c r="K255" s="34">
        <f t="shared" si="89"/>
        <v>0</v>
      </c>
      <c r="L255" s="34">
        <f t="shared" si="89"/>
        <v>52.5</v>
      </c>
      <c r="M255" s="34">
        <f t="shared" si="89"/>
        <v>34.94</v>
      </c>
      <c r="N255" s="34">
        <f t="shared" si="89"/>
        <v>87.44</v>
      </c>
      <c r="O255" s="34">
        <f t="shared" si="89"/>
        <v>1226.1100000000001</v>
      </c>
      <c r="P255" s="34">
        <f t="shared" si="89"/>
        <v>297.61</v>
      </c>
      <c r="Q255" s="34">
        <f t="shared" si="89"/>
        <v>1523.72</v>
      </c>
    </row>
    <row r="256" spans="1:17" ht="20.100000000000001" customHeight="1" x14ac:dyDescent="0.3">
      <c r="A256" s="29">
        <v>13</v>
      </c>
      <c r="B256" s="30" t="s">
        <v>184</v>
      </c>
      <c r="C256" s="31">
        <v>467.43</v>
      </c>
      <c r="D256" s="31">
        <v>101.67</v>
      </c>
      <c r="E256" s="31">
        <f t="shared" si="70"/>
        <v>569.1</v>
      </c>
      <c r="F256" s="31">
        <v>0</v>
      </c>
      <c r="G256" s="31">
        <v>0</v>
      </c>
      <c r="H256" s="31">
        <f t="shared" si="71"/>
        <v>0</v>
      </c>
      <c r="I256" s="31">
        <v>0</v>
      </c>
      <c r="J256" s="31">
        <v>0</v>
      </c>
      <c r="K256" s="31">
        <f t="shared" si="72"/>
        <v>0</v>
      </c>
      <c r="L256" s="31">
        <v>50.7</v>
      </c>
      <c r="M256" s="31">
        <v>27.96</v>
      </c>
      <c r="N256" s="31">
        <f t="shared" si="73"/>
        <v>78.66</v>
      </c>
      <c r="O256" s="31">
        <f t="shared" si="74"/>
        <v>518.13</v>
      </c>
      <c r="P256" s="31">
        <f t="shared" si="75"/>
        <v>129.63</v>
      </c>
      <c r="Q256" s="31">
        <f t="shared" si="76"/>
        <v>647.76</v>
      </c>
    </row>
    <row r="257" spans="1:17" ht="20.100000000000001" customHeight="1" x14ac:dyDescent="0.3">
      <c r="A257" s="29">
        <v>14</v>
      </c>
      <c r="B257" s="30" t="s">
        <v>185</v>
      </c>
      <c r="C257" s="31">
        <v>43.68</v>
      </c>
      <c r="D257" s="31">
        <v>10.67</v>
      </c>
      <c r="E257" s="31">
        <f t="shared" si="70"/>
        <v>54.35</v>
      </c>
      <c r="F257" s="31">
        <v>0</v>
      </c>
      <c r="G257" s="31">
        <v>0</v>
      </c>
      <c r="H257" s="31">
        <f t="shared" si="71"/>
        <v>0</v>
      </c>
      <c r="I257" s="31">
        <v>0</v>
      </c>
      <c r="J257" s="31">
        <v>0</v>
      </c>
      <c r="K257" s="31">
        <f t="shared" si="72"/>
        <v>0</v>
      </c>
      <c r="L257" s="31">
        <v>0</v>
      </c>
      <c r="M257" s="31">
        <v>0</v>
      </c>
      <c r="N257" s="31">
        <f t="shared" si="73"/>
        <v>0</v>
      </c>
      <c r="O257" s="31">
        <f t="shared" si="74"/>
        <v>43.68</v>
      </c>
      <c r="P257" s="31">
        <f t="shared" si="75"/>
        <v>10.67</v>
      </c>
      <c r="Q257" s="31">
        <f t="shared" si="76"/>
        <v>54.35</v>
      </c>
    </row>
    <row r="258" spans="1:17" s="16" customFormat="1" ht="20.100000000000001" customHeight="1" x14ac:dyDescent="0.3">
      <c r="A258" s="32"/>
      <c r="B258" s="33" t="s">
        <v>184</v>
      </c>
      <c r="C258" s="34">
        <f t="shared" ref="C258:Q258" si="90">+C256+C257</f>
        <v>511.11</v>
      </c>
      <c r="D258" s="34">
        <f t="shared" si="90"/>
        <v>112.34</v>
      </c>
      <c r="E258" s="34">
        <f t="shared" si="90"/>
        <v>623.45000000000005</v>
      </c>
      <c r="F258" s="34">
        <f t="shared" si="90"/>
        <v>0</v>
      </c>
      <c r="G258" s="34">
        <f t="shared" si="90"/>
        <v>0</v>
      </c>
      <c r="H258" s="34">
        <f t="shared" si="90"/>
        <v>0</v>
      </c>
      <c r="I258" s="34">
        <f t="shared" si="90"/>
        <v>0</v>
      </c>
      <c r="J258" s="34">
        <f t="shared" si="90"/>
        <v>0</v>
      </c>
      <c r="K258" s="34">
        <f t="shared" si="90"/>
        <v>0</v>
      </c>
      <c r="L258" s="34">
        <f t="shared" si="90"/>
        <v>50.7</v>
      </c>
      <c r="M258" s="34">
        <f t="shared" si="90"/>
        <v>27.96</v>
      </c>
      <c r="N258" s="34">
        <f t="shared" si="90"/>
        <v>78.66</v>
      </c>
      <c r="O258" s="34">
        <f t="shared" si="90"/>
        <v>561.80999999999995</v>
      </c>
      <c r="P258" s="34">
        <f t="shared" si="90"/>
        <v>140.29999999999998</v>
      </c>
      <c r="Q258" s="34">
        <f t="shared" si="90"/>
        <v>702.11</v>
      </c>
    </row>
    <row r="259" spans="1:17" ht="20.100000000000001" customHeight="1" x14ac:dyDescent="0.3">
      <c r="A259" s="29">
        <v>15</v>
      </c>
      <c r="B259" s="30" t="s">
        <v>186</v>
      </c>
      <c r="C259" s="31">
        <v>356.47</v>
      </c>
      <c r="D259" s="31">
        <v>71.81</v>
      </c>
      <c r="E259" s="31">
        <f t="shared" si="70"/>
        <v>428.28000000000003</v>
      </c>
      <c r="F259" s="31">
        <v>0</v>
      </c>
      <c r="G259" s="31">
        <v>0</v>
      </c>
      <c r="H259" s="31">
        <f t="shared" si="71"/>
        <v>0</v>
      </c>
      <c r="I259" s="31">
        <v>0</v>
      </c>
      <c r="J259" s="31">
        <v>0</v>
      </c>
      <c r="K259" s="31">
        <f t="shared" si="72"/>
        <v>0</v>
      </c>
      <c r="L259" s="31">
        <v>43.71</v>
      </c>
      <c r="M259" s="31">
        <v>41.06</v>
      </c>
      <c r="N259" s="31">
        <f t="shared" si="73"/>
        <v>84.77000000000001</v>
      </c>
      <c r="O259" s="31">
        <f t="shared" si="74"/>
        <v>400.18</v>
      </c>
      <c r="P259" s="31">
        <f t="shared" si="75"/>
        <v>112.87</v>
      </c>
      <c r="Q259" s="31">
        <f t="shared" si="76"/>
        <v>513.04999999999995</v>
      </c>
    </row>
    <row r="260" spans="1:17" ht="20.100000000000001" customHeight="1" x14ac:dyDescent="0.3">
      <c r="A260" s="29">
        <v>16</v>
      </c>
      <c r="B260" s="30" t="s">
        <v>187</v>
      </c>
      <c r="C260" s="31">
        <v>113.58</v>
      </c>
      <c r="D260" s="31">
        <v>14.22</v>
      </c>
      <c r="E260" s="31">
        <f t="shared" si="70"/>
        <v>127.8</v>
      </c>
      <c r="F260" s="31">
        <v>0</v>
      </c>
      <c r="G260" s="31">
        <v>0</v>
      </c>
      <c r="H260" s="31">
        <f t="shared" si="71"/>
        <v>0</v>
      </c>
      <c r="I260" s="31">
        <v>0</v>
      </c>
      <c r="J260" s="31">
        <v>0</v>
      </c>
      <c r="K260" s="31">
        <f t="shared" si="72"/>
        <v>0</v>
      </c>
      <c r="L260" s="31">
        <v>0</v>
      </c>
      <c r="M260" s="31">
        <v>0</v>
      </c>
      <c r="N260" s="31">
        <f t="shared" si="73"/>
        <v>0</v>
      </c>
      <c r="O260" s="31">
        <f t="shared" si="74"/>
        <v>113.58</v>
      </c>
      <c r="P260" s="31">
        <f t="shared" si="75"/>
        <v>14.22</v>
      </c>
      <c r="Q260" s="31">
        <f t="shared" si="76"/>
        <v>127.8</v>
      </c>
    </row>
    <row r="261" spans="1:17" ht="20.100000000000001" customHeight="1" x14ac:dyDescent="0.3">
      <c r="A261" s="29">
        <v>17</v>
      </c>
      <c r="B261" s="30" t="s">
        <v>188</v>
      </c>
      <c r="C261" s="31">
        <v>113.58</v>
      </c>
      <c r="D261" s="31">
        <v>21.33</v>
      </c>
      <c r="E261" s="31">
        <f t="shared" si="70"/>
        <v>134.91</v>
      </c>
      <c r="F261" s="31">
        <v>13.11</v>
      </c>
      <c r="G261" s="31">
        <v>0</v>
      </c>
      <c r="H261" s="31">
        <f t="shared" si="71"/>
        <v>13.11</v>
      </c>
      <c r="I261" s="31">
        <v>0</v>
      </c>
      <c r="J261" s="31">
        <v>0</v>
      </c>
      <c r="K261" s="31">
        <f t="shared" si="72"/>
        <v>0</v>
      </c>
      <c r="L261" s="31">
        <v>0</v>
      </c>
      <c r="M261" s="31">
        <v>0</v>
      </c>
      <c r="N261" s="31">
        <f t="shared" si="73"/>
        <v>0</v>
      </c>
      <c r="O261" s="31">
        <f t="shared" si="74"/>
        <v>126.69</v>
      </c>
      <c r="P261" s="31">
        <f t="shared" si="75"/>
        <v>21.33</v>
      </c>
      <c r="Q261" s="31">
        <f t="shared" si="76"/>
        <v>148.01999999999998</v>
      </c>
    </row>
    <row r="262" spans="1:17" s="16" customFormat="1" ht="20.100000000000001" customHeight="1" x14ac:dyDescent="0.3">
      <c r="A262" s="32"/>
      <c r="B262" s="33" t="s">
        <v>186</v>
      </c>
      <c r="C262" s="34">
        <f t="shared" ref="C262:Q262" si="91">+C259+C260+C261</f>
        <v>583.63</v>
      </c>
      <c r="D262" s="34">
        <f t="shared" si="91"/>
        <v>107.36</v>
      </c>
      <c r="E262" s="34">
        <f t="shared" si="91"/>
        <v>690.99</v>
      </c>
      <c r="F262" s="34">
        <f t="shared" si="91"/>
        <v>13.11</v>
      </c>
      <c r="G262" s="34">
        <f t="shared" si="91"/>
        <v>0</v>
      </c>
      <c r="H262" s="34">
        <f t="shared" si="91"/>
        <v>13.11</v>
      </c>
      <c r="I262" s="34">
        <f t="shared" si="91"/>
        <v>0</v>
      </c>
      <c r="J262" s="34">
        <f t="shared" si="91"/>
        <v>0</v>
      </c>
      <c r="K262" s="34">
        <f t="shared" si="91"/>
        <v>0</v>
      </c>
      <c r="L262" s="34">
        <f t="shared" si="91"/>
        <v>43.71</v>
      </c>
      <c r="M262" s="34">
        <f t="shared" si="91"/>
        <v>41.06</v>
      </c>
      <c r="N262" s="34">
        <f t="shared" si="91"/>
        <v>84.77000000000001</v>
      </c>
      <c r="O262" s="34">
        <f t="shared" si="91"/>
        <v>640.45000000000005</v>
      </c>
      <c r="P262" s="34">
        <f t="shared" si="91"/>
        <v>148.42000000000002</v>
      </c>
      <c r="Q262" s="34">
        <f t="shared" si="91"/>
        <v>788.86999999999989</v>
      </c>
    </row>
    <row r="263" spans="1:17" ht="20.100000000000001" customHeight="1" x14ac:dyDescent="0.3">
      <c r="A263" s="29">
        <v>18</v>
      </c>
      <c r="B263" s="30" t="s">
        <v>223</v>
      </c>
      <c r="C263" s="31">
        <v>393.17</v>
      </c>
      <c r="D263" s="31">
        <v>56.88</v>
      </c>
      <c r="E263" s="31">
        <f t="shared" si="70"/>
        <v>450.05</v>
      </c>
      <c r="F263" s="31">
        <v>9.61</v>
      </c>
      <c r="G263" s="31">
        <v>4.3600000000000003</v>
      </c>
      <c r="H263" s="31">
        <f t="shared" si="71"/>
        <v>13.969999999999999</v>
      </c>
      <c r="I263" s="31">
        <v>0</v>
      </c>
      <c r="J263" s="31">
        <v>0</v>
      </c>
      <c r="K263" s="31">
        <f t="shared" si="72"/>
        <v>0</v>
      </c>
      <c r="L263" s="31">
        <v>50.7</v>
      </c>
      <c r="M263" s="31">
        <v>20.97</v>
      </c>
      <c r="N263" s="31">
        <f t="shared" si="73"/>
        <v>71.67</v>
      </c>
      <c r="O263" s="31">
        <f t="shared" si="74"/>
        <v>453.48</v>
      </c>
      <c r="P263" s="31">
        <f t="shared" si="75"/>
        <v>82.210000000000008</v>
      </c>
      <c r="Q263" s="31">
        <f t="shared" si="76"/>
        <v>535.69000000000005</v>
      </c>
    </row>
    <row r="264" spans="1:17" s="17" customFormat="1" ht="20.100000000000001" customHeight="1" x14ac:dyDescent="0.3">
      <c r="A264" s="43"/>
      <c r="B264" s="49" t="s">
        <v>189</v>
      </c>
      <c r="C264" s="45">
        <f t="shared" ref="C264:Q264" si="92">+C263+C262+C258+C255+C250</f>
        <v>3979</v>
      </c>
      <c r="D264" s="45">
        <f t="shared" si="92"/>
        <v>787</v>
      </c>
      <c r="E264" s="45">
        <f t="shared" si="92"/>
        <v>4766</v>
      </c>
      <c r="F264" s="45">
        <f t="shared" si="92"/>
        <v>180</v>
      </c>
      <c r="G264" s="45">
        <f t="shared" si="92"/>
        <v>82</v>
      </c>
      <c r="H264" s="45">
        <f t="shared" si="92"/>
        <v>262</v>
      </c>
      <c r="I264" s="45">
        <f t="shared" si="92"/>
        <v>0</v>
      </c>
      <c r="J264" s="45">
        <f t="shared" si="92"/>
        <v>0</v>
      </c>
      <c r="K264" s="45">
        <f t="shared" si="92"/>
        <v>0</v>
      </c>
      <c r="L264" s="45">
        <f t="shared" si="92"/>
        <v>306</v>
      </c>
      <c r="M264" s="45">
        <f t="shared" si="92"/>
        <v>166</v>
      </c>
      <c r="N264" s="45">
        <f t="shared" si="92"/>
        <v>471.99999999999994</v>
      </c>
      <c r="O264" s="45">
        <f t="shared" si="92"/>
        <v>4465</v>
      </c>
      <c r="P264" s="45">
        <f t="shared" si="92"/>
        <v>1035</v>
      </c>
      <c r="Q264" s="45">
        <f t="shared" si="92"/>
        <v>5500</v>
      </c>
    </row>
    <row r="265" spans="1:17" ht="20.100000000000001" customHeight="1" x14ac:dyDescent="0.3">
      <c r="A265" s="29">
        <v>1</v>
      </c>
      <c r="B265" s="30" t="s">
        <v>190</v>
      </c>
      <c r="C265" s="51">
        <f>1897+18+44</f>
        <v>1959</v>
      </c>
      <c r="D265" s="31">
        <v>129</v>
      </c>
      <c r="E265" s="31">
        <f t="shared" ref="E265:E292" si="93">+C265+D265</f>
        <v>2088</v>
      </c>
      <c r="F265" s="31">
        <v>0</v>
      </c>
      <c r="G265" s="31">
        <v>0</v>
      </c>
      <c r="H265" s="31">
        <f t="shared" ref="H265:H292" si="94">+F265+G265</f>
        <v>0</v>
      </c>
      <c r="I265" s="31">
        <v>0</v>
      </c>
      <c r="J265" s="31">
        <v>0</v>
      </c>
      <c r="K265" s="31">
        <f t="shared" ref="K265:K292" si="95">+I265+J265</f>
        <v>0</v>
      </c>
      <c r="L265" s="52">
        <v>102</v>
      </c>
      <c r="M265" s="53">
        <v>37</v>
      </c>
      <c r="N265" s="31">
        <f t="shared" ref="N265:N292" si="96">+L265+M265</f>
        <v>139</v>
      </c>
      <c r="O265" s="31">
        <f t="shared" ref="O265:O292" si="97">+C265+F265+I265+L265</f>
        <v>2061</v>
      </c>
      <c r="P265" s="31">
        <f t="shared" ref="P265:P292" si="98">+D265+G265+J265+M265</f>
        <v>166</v>
      </c>
      <c r="Q265" s="31">
        <f t="shared" ref="Q265:Q292" si="99">+O265+P265</f>
        <v>2227</v>
      </c>
    </row>
    <row r="266" spans="1:17" ht="20.100000000000001" customHeight="1" x14ac:dyDescent="0.3">
      <c r="A266" s="29">
        <v>2</v>
      </c>
      <c r="B266" s="30" t="s">
        <v>191</v>
      </c>
      <c r="C266" s="51">
        <v>400</v>
      </c>
      <c r="D266" s="31">
        <v>93</v>
      </c>
      <c r="E266" s="31">
        <f t="shared" si="93"/>
        <v>493</v>
      </c>
      <c r="F266" s="31">
        <v>0</v>
      </c>
      <c r="G266" s="31">
        <v>0</v>
      </c>
      <c r="H266" s="31">
        <f t="shared" si="94"/>
        <v>0</v>
      </c>
      <c r="I266" s="31">
        <v>0</v>
      </c>
      <c r="J266" s="31">
        <v>0</v>
      </c>
      <c r="K266" s="31">
        <f t="shared" si="95"/>
        <v>0</v>
      </c>
      <c r="L266" s="52">
        <v>60</v>
      </c>
      <c r="M266" s="53">
        <v>20</v>
      </c>
      <c r="N266" s="31">
        <f t="shared" si="96"/>
        <v>80</v>
      </c>
      <c r="O266" s="31">
        <f t="shared" si="97"/>
        <v>460</v>
      </c>
      <c r="P266" s="31">
        <f t="shared" si="98"/>
        <v>113</v>
      </c>
      <c r="Q266" s="31">
        <f t="shared" si="99"/>
        <v>573</v>
      </c>
    </row>
    <row r="267" spans="1:17" s="17" customFormat="1" ht="20.100000000000001" customHeight="1" x14ac:dyDescent="0.3">
      <c r="A267" s="43"/>
      <c r="B267" s="49" t="s">
        <v>192</v>
      </c>
      <c r="C267" s="45">
        <f t="shared" ref="C267:Q267" si="100">SUM(C265:C266)</f>
        <v>2359</v>
      </c>
      <c r="D267" s="45">
        <f t="shared" si="100"/>
        <v>222</v>
      </c>
      <c r="E267" s="45">
        <f t="shared" si="100"/>
        <v>2581</v>
      </c>
      <c r="F267" s="45">
        <f t="shared" si="100"/>
        <v>0</v>
      </c>
      <c r="G267" s="45">
        <f t="shared" si="100"/>
        <v>0</v>
      </c>
      <c r="H267" s="45">
        <f t="shared" si="100"/>
        <v>0</v>
      </c>
      <c r="I267" s="45">
        <f t="shared" si="100"/>
        <v>0</v>
      </c>
      <c r="J267" s="45">
        <f t="shared" si="100"/>
        <v>0</v>
      </c>
      <c r="K267" s="45">
        <f t="shared" si="100"/>
        <v>0</v>
      </c>
      <c r="L267" s="45">
        <f t="shared" si="100"/>
        <v>162</v>
      </c>
      <c r="M267" s="45">
        <f t="shared" si="100"/>
        <v>57</v>
      </c>
      <c r="N267" s="45">
        <f t="shared" si="100"/>
        <v>219</v>
      </c>
      <c r="O267" s="45">
        <f t="shared" si="100"/>
        <v>2521</v>
      </c>
      <c r="P267" s="45">
        <f t="shared" si="100"/>
        <v>279</v>
      </c>
      <c r="Q267" s="45">
        <f t="shared" si="100"/>
        <v>2800</v>
      </c>
    </row>
    <row r="268" spans="1:17" ht="20.100000000000001" customHeight="1" x14ac:dyDescent="0.3">
      <c r="A268" s="29">
        <v>1</v>
      </c>
      <c r="B268" s="30" t="s">
        <v>193</v>
      </c>
      <c r="C268" s="31">
        <v>2100</v>
      </c>
      <c r="D268" s="31">
        <v>175</v>
      </c>
      <c r="E268" s="31">
        <f t="shared" si="93"/>
        <v>2275</v>
      </c>
      <c r="F268" s="31">
        <v>0</v>
      </c>
      <c r="G268" s="31">
        <v>0</v>
      </c>
      <c r="H268" s="31">
        <f t="shared" si="94"/>
        <v>0</v>
      </c>
      <c r="I268" s="31">
        <v>0</v>
      </c>
      <c r="J268" s="31">
        <v>0</v>
      </c>
      <c r="K268" s="31">
        <f t="shared" si="95"/>
        <v>0</v>
      </c>
      <c r="L268" s="31">
        <v>70</v>
      </c>
      <c r="M268" s="31">
        <v>92</v>
      </c>
      <c r="N268" s="31">
        <f t="shared" si="96"/>
        <v>162</v>
      </c>
      <c r="O268" s="31">
        <f t="shared" si="97"/>
        <v>2170</v>
      </c>
      <c r="P268" s="31">
        <f t="shared" si="98"/>
        <v>267</v>
      </c>
      <c r="Q268" s="31">
        <f t="shared" si="99"/>
        <v>2437</v>
      </c>
    </row>
    <row r="269" spans="1:17" ht="20.100000000000001" customHeight="1" x14ac:dyDescent="0.3">
      <c r="A269" s="29">
        <v>2</v>
      </c>
      <c r="B269" s="30" t="s">
        <v>194</v>
      </c>
      <c r="C269" s="31">
        <v>340</v>
      </c>
      <c r="D269" s="31">
        <v>70</v>
      </c>
      <c r="E269" s="31">
        <f t="shared" si="93"/>
        <v>410</v>
      </c>
      <c r="F269" s="31">
        <v>0</v>
      </c>
      <c r="G269" s="31">
        <v>0</v>
      </c>
      <c r="H269" s="31">
        <f t="shared" si="94"/>
        <v>0</v>
      </c>
      <c r="I269" s="31">
        <v>0</v>
      </c>
      <c r="J269" s="31">
        <v>0</v>
      </c>
      <c r="K269" s="31">
        <f t="shared" si="95"/>
        <v>0</v>
      </c>
      <c r="L269" s="31">
        <v>50</v>
      </c>
      <c r="M269" s="31">
        <v>48</v>
      </c>
      <c r="N269" s="31">
        <f t="shared" si="96"/>
        <v>98</v>
      </c>
      <c r="O269" s="31">
        <f t="shared" si="97"/>
        <v>390</v>
      </c>
      <c r="P269" s="31">
        <f t="shared" si="98"/>
        <v>118</v>
      </c>
      <c r="Q269" s="31">
        <f t="shared" si="99"/>
        <v>508</v>
      </c>
    </row>
    <row r="270" spans="1:17" ht="20.100000000000001" customHeight="1" x14ac:dyDescent="0.3">
      <c r="A270" s="29">
        <v>3</v>
      </c>
      <c r="B270" s="30" t="s">
        <v>195</v>
      </c>
      <c r="C270" s="31">
        <v>400</v>
      </c>
      <c r="D270" s="31">
        <v>0</v>
      </c>
      <c r="E270" s="31">
        <f t="shared" si="93"/>
        <v>400</v>
      </c>
      <c r="F270" s="31">
        <v>0</v>
      </c>
      <c r="G270" s="31">
        <v>0</v>
      </c>
      <c r="H270" s="31">
        <f t="shared" si="94"/>
        <v>0</v>
      </c>
      <c r="I270" s="31">
        <v>0</v>
      </c>
      <c r="J270" s="31">
        <v>0</v>
      </c>
      <c r="K270" s="31">
        <f t="shared" si="95"/>
        <v>0</v>
      </c>
      <c r="L270" s="31">
        <v>0</v>
      </c>
      <c r="M270" s="31">
        <v>0</v>
      </c>
      <c r="N270" s="31">
        <f t="shared" si="96"/>
        <v>0</v>
      </c>
      <c r="O270" s="31">
        <f t="shared" si="97"/>
        <v>400</v>
      </c>
      <c r="P270" s="31">
        <f t="shared" si="98"/>
        <v>0</v>
      </c>
      <c r="Q270" s="31">
        <f t="shared" si="99"/>
        <v>400</v>
      </c>
    </row>
    <row r="271" spans="1:17" s="16" customFormat="1" ht="20.100000000000001" customHeight="1" x14ac:dyDescent="0.3">
      <c r="A271" s="32"/>
      <c r="B271" s="33" t="s">
        <v>194</v>
      </c>
      <c r="C271" s="54">
        <f t="shared" ref="C271:Q271" si="101">+C269+C270</f>
        <v>740</v>
      </c>
      <c r="D271" s="54">
        <f t="shared" si="101"/>
        <v>70</v>
      </c>
      <c r="E271" s="54">
        <f t="shared" si="101"/>
        <v>810</v>
      </c>
      <c r="F271" s="54">
        <f t="shared" si="101"/>
        <v>0</v>
      </c>
      <c r="G271" s="54">
        <f t="shared" si="101"/>
        <v>0</v>
      </c>
      <c r="H271" s="54">
        <f t="shared" si="101"/>
        <v>0</v>
      </c>
      <c r="I271" s="54">
        <f t="shared" si="101"/>
        <v>0</v>
      </c>
      <c r="J271" s="54">
        <f t="shared" si="101"/>
        <v>0</v>
      </c>
      <c r="K271" s="54">
        <f t="shared" si="101"/>
        <v>0</v>
      </c>
      <c r="L271" s="54">
        <f t="shared" si="101"/>
        <v>50</v>
      </c>
      <c r="M271" s="54">
        <f t="shared" si="101"/>
        <v>48</v>
      </c>
      <c r="N271" s="54">
        <f t="shared" si="101"/>
        <v>98</v>
      </c>
      <c r="O271" s="54">
        <f t="shared" si="101"/>
        <v>790</v>
      </c>
      <c r="P271" s="54">
        <f t="shared" si="101"/>
        <v>118</v>
      </c>
      <c r="Q271" s="54">
        <f t="shared" si="101"/>
        <v>908</v>
      </c>
    </row>
    <row r="272" spans="1:17" ht="20.100000000000001" customHeight="1" x14ac:dyDescent="0.3">
      <c r="A272" s="29">
        <v>4</v>
      </c>
      <c r="B272" s="30" t="s">
        <v>196</v>
      </c>
      <c r="C272" s="31">
        <v>17432</v>
      </c>
      <c r="D272" s="31">
        <v>2493</v>
      </c>
      <c r="E272" s="31">
        <f t="shared" si="93"/>
        <v>19925</v>
      </c>
      <c r="F272" s="31">
        <v>2097</v>
      </c>
      <c r="G272" s="31">
        <v>961</v>
      </c>
      <c r="H272" s="31">
        <f t="shared" si="94"/>
        <v>3058</v>
      </c>
      <c r="I272" s="31">
        <v>699</v>
      </c>
      <c r="J272" s="31">
        <v>655</v>
      </c>
      <c r="K272" s="31">
        <f t="shared" si="95"/>
        <v>1354</v>
      </c>
      <c r="L272" s="31">
        <v>1038</v>
      </c>
      <c r="M272" s="31">
        <v>1280</v>
      </c>
      <c r="N272" s="31">
        <f t="shared" si="96"/>
        <v>2318</v>
      </c>
      <c r="O272" s="31">
        <f t="shared" si="97"/>
        <v>21266</v>
      </c>
      <c r="P272" s="31">
        <f t="shared" si="98"/>
        <v>5389</v>
      </c>
      <c r="Q272" s="31">
        <f t="shared" si="99"/>
        <v>26655</v>
      </c>
    </row>
    <row r="273" spans="1:17" s="17" customFormat="1" ht="20.100000000000001" customHeight="1" x14ac:dyDescent="0.3">
      <c r="A273" s="43"/>
      <c r="B273" s="49" t="s">
        <v>197</v>
      </c>
      <c r="C273" s="45">
        <f t="shared" ref="C273:Q273" si="102">+C268+C271+C272</f>
        <v>20272</v>
      </c>
      <c r="D273" s="45">
        <f t="shared" si="102"/>
        <v>2738</v>
      </c>
      <c r="E273" s="45">
        <f t="shared" si="102"/>
        <v>23010</v>
      </c>
      <c r="F273" s="45">
        <f t="shared" si="102"/>
        <v>2097</v>
      </c>
      <c r="G273" s="45">
        <f t="shared" si="102"/>
        <v>961</v>
      </c>
      <c r="H273" s="45">
        <f t="shared" si="102"/>
        <v>3058</v>
      </c>
      <c r="I273" s="45">
        <f t="shared" si="102"/>
        <v>699</v>
      </c>
      <c r="J273" s="45">
        <f t="shared" si="102"/>
        <v>655</v>
      </c>
      <c r="K273" s="45">
        <f t="shared" si="102"/>
        <v>1354</v>
      </c>
      <c r="L273" s="45">
        <f t="shared" si="102"/>
        <v>1158</v>
      </c>
      <c r="M273" s="45">
        <f t="shared" si="102"/>
        <v>1420</v>
      </c>
      <c r="N273" s="45">
        <f t="shared" si="102"/>
        <v>2578</v>
      </c>
      <c r="O273" s="45">
        <f t="shared" si="102"/>
        <v>24226</v>
      </c>
      <c r="P273" s="45">
        <f t="shared" si="102"/>
        <v>5774</v>
      </c>
      <c r="Q273" s="45">
        <f t="shared" si="102"/>
        <v>30000</v>
      </c>
    </row>
    <row r="274" spans="1:17" ht="20.100000000000001" customHeight="1" x14ac:dyDescent="0.3">
      <c r="A274" s="29">
        <v>1</v>
      </c>
      <c r="B274" s="30" t="s">
        <v>238</v>
      </c>
      <c r="C274" s="31">
        <v>2698</v>
      </c>
      <c r="D274" s="31">
        <v>1502</v>
      </c>
      <c r="E274" s="31">
        <f t="shared" si="93"/>
        <v>4200</v>
      </c>
      <c r="F274" s="31">
        <v>0</v>
      </c>
      <c r="G274" s="31">
        <v>0</v>
      </c>
      <c r="H274" s="31">
        <f t="shared" si="94"/>
        <v>0</v>
      </c>
      <c r="I274" s="31">
        <v>0</v>
      </c>
      <c r="J274" s="31">
        <v>0</v>
      </c>
      <c r="K274" s="31">
        <f t="shared" si="95"/>
        <v>0</v>
      </c>
      <c r="L274" s="31">
        <v>0</v>
      </c>
      <c r="M274" s="31">
        <v>0</v>
      </c>
      <c r="N274" s="31">
        <f t="shared" si="96"/>
        <v>0</v>
      </c>
      <c r="O274" s="31">
        <f t="shared" si="97"/>
        <v>2698</v>
      </c>
      <c r="P274" s="31">
        <f t="shared" si="98"/>
        <v>1502</v>
      </c>
      <c r="Q274" s="31">
        <f t="shared" si="99"/>
        <v>4200</v>
      </c>
    </row>
    <row r="275" spans="1:17" s="17" customFormat="1" ht="20.100000000000001" customHeight="1" x14ac:dyDescent="0.3">
      <c r="A275" s="43"/>
      <c r="B275" s="49" t="s">
        <v>215</v>
      </c>
      <c r="C275" s="45">
        <f t="shared" ref="C275:Q275" si="103">SUM(C274:C274)</f>
        <v>2698</v>
      </c>
      <c r="D275" s="45">
        <f t="shared" si="103"/>
        <v>1502</v>
      </c>
      <c r="E275" s="45">
        <f t="shared" si="103"/>
        <v>4200</v>
      </c>
      <c r="F275" s="45">
        <f t="shared" si="103"/>
        <v>0</v>
      </c>
      <c r="G275" s="45">
        <f t="shared" si="103"/>
        <v>0</v>
      </c>
      <c r="H275" s="45">
        <f t="shared" si="103"/>
        <v>0</v>
      </c>
      <c r="I275" s="45">
        <f t="shared" si="103"/>
        <v>0</v>
      </c>
      <c r="J275" s="45">
        <f t="shared" si="103"/>
        <v>0</v>
      </c>
      <c r="K275" s="45">
        <f t="shared" si="103"/>
        <v>0</v>
      </c>
      <c r="L275" s="45">
        <f t="shared" si="103"/>
        <v>0</v>
      </c>
      <c r="M275" s="45">
        <f t="shared" si="103"/>
        <v>0</v>
      </c>
      <c r="N275" s="45">
        <f t="shared" si="103"/>
        <v>0</v>
      </c>
      <c r="O275" s="45">
        <f t="shared" si="103"/>
        <v>2698</v>
      </c>
      <c r="P275" s="45">
        <f t="shared" si="103"/>
        <v>1502</v>
      </c>
      <c r="Q275" s="45">
        <f t="shared" si="103"/>
        <v>4200</v>
      </c>
    </row>
    <row r="276" spans="1:17" ht="20.100000000000001" customHeight="1" x14ac:dyDescent="0.3">
      <c r="A276" s="29">
        <v>1</v>
      </c>
      <c r="B276" s="30" t="s">
        <v>198</v>
      </c>
      <c r="C276" s="31">
        <f>439.5+0.12</f>
        <v>439.62</v>
      </c>
      <c r="D276" s="31">
        <v>30</v>
      </c>
      <c r="E276" s="31">
        <f t="shared" si="93"/>
        <v>469.62</v>
      </c>
      <c r="F276" s="31">
        <v>0</v>
      </c>
      <c r="G276" s="31">
        <v>0</v>
      </c>
      <c r="H276" s="31">
        <f t="shared" si="94"/>
        <v>0</v>
      </c>
      <c r="I276" s="31">
        <v>0</v>
      </c>
      <c r="J276" s="31">
        <v>0</v>
      </c>
      <c r="K276" s="31">
        <f t="shared" si="95"/>
        <v>0</v>
      </c>
      <c r="L276" s="31">
        <v>0</v>
      </c>
      <c r="M276" s="31">
        <v>0</v>
      </c>
      <c r="N276" s="31">
        <f t="shared" si="96"/>
        <v>0</v>
      </c>
      <c r="O276" s="31">
        <f t="shared" si="97"/>
        <v>439.62</v>
      </c>
      <c r="P276" s="31">
        <f t="shared" si="98"/>
        <v>30</v>
      </c>
      <c r="Q276" s="31">
        <f t="shared" si="99"/>
        <v>469.62</v>
      </c>
    </row>
    <row r="277" spans="1:17" ht="20.100000000000001" customHeight="1" x14ac:dyDescent="0.3">
      <c r="A277" s="29">
        <v>2</v>
      </c>
      <c r="B277" s="30" t="s">
        <v>199</v>
      </c>
      <c r="C277" s="53">
        <f>682.8+113.9+128.3+12.8</f>
        <v>937.8</v>
      </c>
      <c r="D277" s="53">
        <f>325.3+93.3+18</f>
        <v>436.6</v>
      </c>
      <c r="E277" s="31">
        <f t="shared" si="93"/>
        <v>1374.4</v>
      </c>
      <c r="F277" s="31">
        <v>0</v>
      </c>
      <c r="G277" s="31">
        <v>0</v>
      </c>
      <c r="H277" s="31">
        <f t="shared" si="94"/>
        <v>0</v>
      </c>
      <c r="I277" s="31">
        <v>168</v>
      </c>
      <c r="J277" s="31">
        <v>150</v>
      </c>
      <c r="K277" s="31">
        <f t="shared" si="95"/>
        <v>318</v>
      </c>
      <c r="L277" s="31">
        <v>580</v>
      </c>
      <c r="M277" s="31">
        <v>293</v>
      </c>
      <c r="N277" s="31">
        <f t="shared" si="96"/>
        <v>873</v>
      </c>
      <c r="O277" s="31">
        <f t="shared" si="97"/>
        <v>1685.8</v>
      </c>
      <c r="P277" s="31">
        <f t="shared" si="98"/>
        <v>879.6</v>
      </c>
      <c r="Q277" s="31">
        <f t="shared" si="99"/>
        <v>2565.4</v>
      </c>
    </row>
    <row r="278" spans="1:17" ht="20.100000000000001" customHeight="1" x14ac:dyDescent="0.3">
      <c r="A278" s="29">
        <v>3</v>
      </c>
      <c r="B278" s="30" t="s">
        <v>200</v>
      </c>
      <c r="C278" s="53">
        <f>660.19+102.01+191.71+11.12</f>
        <v>965.03000000000009</v>
      </c>
      <c r="D278" s="53">
        <f>80.8+27.05+464.7</f>
        <v>572.54999999999995</v>
      </c>
      <c r="E278" s="31">
        <f t="shared" si="93"/>
        <v>1537.58</v>
      </c>
      <c r="F278" s="31">
        <v>0</v>
      </c>
      <c r="G278" s="31">
        <v>0</v>
      </c>
      <c r="H278" s="31">
        <f t="shared" si="94"/>
        <v>0</v>
      </c>
      <c r="I278" s="31">
        <v>162</v>
      </c>
      <c r="J278" s="31">
        <v>205</v>
      </c>
      <c r="K278" s="31">
        <f t="shared" si="95"/>
        <v>367</v>
      </c>
      <c r="L278" s="31">
        <v>94</v>
      </c>
      <c r="M278" s="31">
        <v>62</v>
      </c>
      <c r="N278" s="31">
        <f t="shared" si="96"/>
        <v>156</v>
      </c>
      <c r="O278" s="31">
        <f t="shared" si="97"/>
        <v>1221.0300000000002</v>
      </c>
      <c r="P278" s="31">
        <f t="shared" si="98"/>
        <v>839.55</v>
      </c>
      <c r="Q278" s="31">
        <f t="shared" si="99"/>
        <v>2060.58</v>
      </c>
    </row>
    <row r="279" spans="1:17" ht="20.100000000000001" customHeight="1" x14ac:dyDescent="0.3">
      <c r="A279" s="29">
        <v>4</v>
      </c>
      <c r="B279" s="30" t="s">
        <v>201</v>
      </c>
      <c r="C279" s="53">
        <f>813.48+113.5+127.85+6.35</f>
        <v>1061.1799999999998</v>
      </c>
      <c r="D279" s="53">
        <f>86.73+634.3+13.07</f>
        <v>734.1</v>
      </c>
      <c r="E279" s="31">
        <f t="shared" si="93"/>
        <v>1795.2799999999997</v>
      </c>
      <c r="F279" s="31">
        <v>0</v>
      </c>
      <c r="G279" s="31">
        <v>0</v>
      </c>
      <c r="H279" s="31">
        <f t="shared" si="94"/>
        <v>0</v>
      </c>
      <c r="I279" s="31">
        <v>173</v>
      </c>
      <c r="J279" s="31">
        <v>213</v>
      </c>
      <c r="K279" s="31">
        <f t="shared" si="95"/>
        <v>386</v>
      </c>
      <c r="L279" s="31">
        <v>384</v>
      </c>
      <c r="M279" s="31">
        <v>620</v>
      </c>
      <c r="N279" s="31">
        <f t="shared" si="96"/>
        <v>1004</v>
      </c>
      <c r="O279" s="31">
        <f t="shared" si="97"/>
        <v>1618.1799999999998</v>
      </c>
      <c r="P279" s="31">
        <f t="shared" si="98"/>
        <v>1567.1</v>
      </c>
      <c r="Q279" s="31">
        <f t="shared" si="99"/>
        <v>3185.2799999999997</v>
      </c>
    </row>
    <row r="280" spans="1:17" ht="20.100000000000001" customHeight="1" x14ac:dyDescent="0.3">
      <c r="A280" s="29">
        <v>5</v>
      </c>
      <c r="B280" s="30" t="s">
        <v>202</v>
      </c>
      <c r="C280" s="53">
        <f>696+114.5+80.3+14</f>
        <v>904.8</v>
      </c>
      <c r="D280" s="53">
        <f>92.6+19+555</f>
        <v>666.6</v>
      </c>
      <c r="E280" s="31">
        <f t="shared" si="93"/>
        <v>1571.4</v>
      </c>
      <c r="F280" s="31">
        <v>0</v>
      </c>
      <c r="G280" s="31">
        <v>0</v>
      </c>
      <c r="H280" s="31">
        <f t="shared" si="94"/>
        <v>0</v>
      </c>
      <c r="I280" s="31">
        <v>180</v>
      </c>
      <c r="J280" s="31">
        <v>230</v>
      </c>
      <c r="K280" s="31">
        <f t="shared" si="95"/>
        <v>410</v>
      </c>
      <c r="L280" s="31">
        <v>55</v>
      </c>
      <c r="M280" s="31">
        <v>44</v>
      </c>
      <c r="N280" s="31">
        <f t="shared" si="96"/>
        <v>99</v>
      </c>
      <c r="O280" s="31">
        <f t="shared" si="97"/>
        <v>1139.8</v>
      </c>
      <c r="P280" s="31">
        <f t="shared" si="98"/>
        <v>940.6</v>
      </c>
      <c r="Q280" s="31">
        <f t="shared" si="99"/>
        <v>2080.4</v>
      </c>
    </row>
    <row r="281" spans="1:17" ht="20.100000000000001" customHeight="1" x14ac:dyDescent="0.3">
      <c r="A281" s="29">
        <v>6</v>
      </c>
      <c r="B281" s="30" t="s">
        <v>203</v>
      </c>
      <c r="C281" s="53">
        <f>105.75+72.5+640+14</f>
        <v>832.25</v>
      </c>
      <c r="D281" s="53">
        <f>94.5+11+240</f>
        <v>345.5</v>
      </c>
      <c r="E281" s="31">
        <f t="shared" si="93"/>
        <v>1177.75</v>
      </c>
      <c r="F281" s="31">
        <v>0</v>
      </c>
      <c r="G281" s="31">
        <v>0</v>
      </c>
      <c r="H281" s="31">
        <f t="shared" si="94"/>
        <v>0</v>
      </c>
      <c r="I281" s="31">
        <v>149</v>
      </c>
      <c r="J281" s="31">
        <v>175</v>
      </c>
      <c r="K281" s="31">
        <f t="shared" si="95"/>
        <v>324</v>
      </c>
      <c r="L281" s="31">
        <v>935</v>
      </c>
      <c r="M281" s="31">
        <v>590</v>
      </c>
      <c r="N281" s="31">
        <f t="shared" si="96"/>
        <v>1525</v>
      </c>
      <c r="O281" s="31">
        <f t="shared" si="97"/>
        <v>1916.25</v>
      </c>
      <c r="P281" s="31">
        <f t="shared" si="98"/>
        <v>1110.5</v>
      </c>
      <c r="Q281" s="31">
        <f t="shared" si="99"/>
        <v>3026.75</v>
      </c>
    </row>
    <row r="282" spans="1:17" ht="20.100000000000001" customHeight="1" x14ac:dyDescent="0.3">
      <c r="A282" s="48">
        <v>7</v>
      </c>
      <c r="B282" s="41" t="s">
        <v>204</v>
      </c>
      <c r="C282" s="53">
        <f>69.75+27.2+403+14</f>
        <v>513.95000000000005</v>
      </c>
      <c r="D282" s="53">
        <f>51.9+0+268</f>
        <v>319.89999999999998</v>
      </c>
      <c r="E282" s="31">
        <f t="shared" si="93"/>
        <v>833.85</v>
      </c>
      <c r="F282" s="31">
        <v>487</v>
      </c>
      <c r="G282" s="31">
        <v>1620</v>
      </c>
      <c r="H282" s="31">
        <f t="shared" si="94"/>
        <v>2107</v>
      </c>
      <c r="I282" s="31">
        <v>125</v>
      </c>
      <c r="J282" s="31">
        <v>123</v>
      </c>
      <c r="K282" s="31">
        <f t="shared" si="95"/>
        <v>248</v>
      </c>
      <c r="L282" s="31">
        <v>340</v>
      </c>
      <c r="M282" s="31">
        <v>0</v>
      </c>
      <c r="N282" s="31">
        <f t="shared" si="96"/>
        <v>340</v>
      </c>
      <c r="O282" s="31">
        <f t="shared" si="97"/>
        <v>1465.95</v>
      </c>
      <c r="P282" s="31">
        <f t="shared" si="98"/>
        <v>2062.9</v>
      </c>
      <c r="Q282" s="31">
        <f t="shared" si="99"/>
        <v>3528.8500000000004</v>
      </c>
    </row>
    <row r="283" spans="1:17" ht="20.100000000000001" customHeight="1" x14ac:dyDescent="0.3">
      <c r="A283" s="29">
        <v>8</v>
      </c>
      <c r="B283" s="30" t="s">
        <v>205</v>
      </c>
      <c r="C283" s="53">
        <f>77.69+40.95+392.82+12.37</f>
        <v>523.82999999999993</v>
      </c>
      <c r="D283" s="53">
        <f>71+9.7+290</f>
        <v>370.7</v>
      </c>
      <c r="E283" s="31">
        <f t="shared" si="93"/>
        <v>894.53</v>
      </c>
      <c r="F283" s="31">
        <v>467</v>
      </c>
      <c r="G283" s="31">
        <v>1437</v>
      </c>
      <c r="H283" s="31">
        <f t="shared" si="94"/>
        <v>1904</v>
      </c>
      <c r="I283" s="31">
        <v>95</v>
      </c>
      <c r="J283" s="31">
        <v>108</v>
      </c>
      <c r="K283" s="31">
        <f t="shared" si="95"/>
        <v>203</v>
      </c>
      <c r="L283" s="31">
        <v>0</v>
      </c>
      <c r="M283" s="31">
        <v>0</v>
      </c>
      <c r="N283" s="31">
        <f t="shared" si="96"/>
        <v>0</v>
      </c>
      <c r="O283" s="31">
        <f t="shared" si="97"/>
        <v>1085.83</v>
      </c>
      <c r="P283" s="31">
        <f t="shared" si="98"/>
        <v>1915.7</v>
      </c>
      <c r="Q283" s="31">
        <f t="shared" si="99"/>
        <v>3001.5299999999997</v>
      </c>
    </row>
    <row r="284" spans="1:17" ht="20.100000000000001" customHeight="1" x14ac:dyDescent="0.3">
      <c r="A284" s="29">
        <v>9</v>
      </c>
      <c r="B284" s="30" t="s">
        <v>206</v>
      </c>
      <c r="C284" s="53">
        <f>123.25+52.76+743+4</f>
        <v>923.01</v>
      </c>
      <c r="D284" s="53">
        <f>100.8+0+505</f>
        <v>605.79999999999995</v>
      </c>
      <c r="E284" s="31">
        <f t="shared" si="93"/>
        <v>1528.81</v>
      </c>
      <c r="F284" s="31">
        <v>0</v>
      </c>
      <c r="G284" s="31">
        <v>0</v>
      </c>
      <c r="H284" s="31">
        <f t="shared" si="94"/>
        <v>0</v>
      </c>
      <c r="I284" s="31">
        <v>175</v>
      </c>
      <c r="J284" s="31">
        <v>165</v>
      </c>
      <c r="K284" s="31">
        <f t="shared" si="95"/>
        <v>340</v>
      </c>
      <c r="L284" s="31">
        <v>0</v>
      </c>
      <c r="M284" s="31">
        <v>0</v>
      </c>
      <c r="N284" s="31">
        <f t="shared" si="96"/>
        <v>0</v>
      </c>
      <c r="O284" s="31">
        <f t="shared" si="97"/>
        <v>1098.01</v>
      </c>
      <c r="P284" s="31">
        <f t="shared" si="98"/>
        <v>770.8</v>
      </c>
      <c r="Q284" s="31">
        <f t="shared" si="99"/>
        <v>1868.81</v>
      </c>
    </row>
    <row r="285" spans="1:17" ht="20.100000000000001" customHeight="1" x14ac:dyDescent="0.3">
      <c r="A285" s="29">
        <v>10</v>
      </c>
      <c r="B285" s="30" t="s">
        <v>207</v>
      </c>
      <c r="C285" s="53">
        <f>114.5+138.5+926+14</f>
        <v>1193</v>
      </c>
      <c r="D285" s="53">
        <f>94.7+30.75+590</f>
        <v>715.45</v>
      </c>
      <c r="E285" s="31">
        <f t="shared" si="93"/>
        <v>1908.45</v>
      </c>
      <c r="F285" s="31">
        <v>0</v>
      </c>
      <c r="G285" s="31">
        <v>0</v>
      </c>
      <c r="H285" s="31">
        <f t="shared" si="94"/>
        <v>0</v>
      </c>
      <c r="I285" s="31">
        <v>204</v>
      </c>
      <c r="J285" s="31">
        <v>245</v>
      </c>
      <c r="K285" s="31">
        <f t="shared" si="95"/>
        <v>449</v>
      </c>
      <c r="L285" s="31">
        <v>0</v>
      </c>
      <c r="M285" s="31">
        <v>0</v>
      </c>
      <c r="N285" s="31">
        <f t="shared" si="96"/>
        <v>0</v>
      </c>
      <c r="O285" s="31">
        <f t="shared" si="97"/>
        <v>1397</v>
      </c>
      <c r="P285" s="31">
        <f t="shared" si="98"/>
        <v>960.45</v>
      </c>
      <c r="Q285" s="31">
        <f t="shared" si="99"/>
        <v>2357.4499999999998</v>
      </c>
    </row>
    <row r="286" spans="1:17" ht="20.100000000000001" customHeight="1" x14ac:dyDescent="0.3">
      <c r="A286" s="29">
        <v>11</v>
      </c>
      <c r="B286" s="30" t="s">
        <v>208</v>
      </c>
      <c r="C286" s="53">
        <f>114.5+96.5+819+13</f>
        <v>1043</v>
      </c>
      <c r="D286" s="53">
        <f>93.8+41.5+533</f>
        <v>668.3</v>
      </c>
      <c r="E286" s="31">
        <f t="shared" si="93"/>
        <v>1711.3</v>
      </c>
      <c r="F286" s="31">
        <v>0</v>
      </c>
      <c r="G286" s="31">
        <v>0</v>
      </c>
      <c r="H286" s="31">
        <f t="shared" si="94"/>
        <v>0</v>
      </c>
      <c r="I286" s="31">
        <v>186</v>
      </c>
      <c r="J286" s="31">
        <v>246</v>
      </c>
      <c r="K286" s="31">
        <f t="shared" si="95"/>
        <v>432</v>
      </c>
      <c r="L286" s="31">
        <v>379</v>
      </c>
      <c r="M286" s="31">
        <v>296</v>
      </c>
      <c r="N286" s="31">
        <f t="shared" si="96"/>
        <v>675</v>
      </c>
      <c r="O286" s="31">
        <f t="shared" si="97"/>
        <v>1608</v>
      </c>
      <c r="P286" s="31">
        <f t="shared" si="98"/>
        <v>1210.3</v>
      </c>
      <c r="Q286" s="31">
        <f t="shared" si="99"/>
        <v>2818.3</v>
      </c>
    </row>
    <row r="287" spans="1:17" ht="20.100000000000001" customHeight="1" x14ac:dyDescent="0.3">
      <c r="A287" s="29">
        <v>12</v>
      </c>
      <c r="B287" s="30" t="s">
        <v>209</v>
      </c>
      <c r="C287" s="53">
        <f>76.84+59.07+681.08+11.51</f>
        <v>828.5</v>
      </c>
      <c r="D287" s="53">
        <f>60+6.5+433+1.45</f>
        <v>500.95</v>
      </c>
      <c r="E287" s="31">
        <f t="shared" si="93"/>
        <v>1329.45</v>
      </c>
      <c r="F287" s="31">
        <v>0</v>
      </c>
      <c r="G287" s="31">
        <v>0</v>
      </c>
      <c r="H287" s="31">
        <f t="shared" si="94"/>
        <v>0</v>
      </c>
      <c r="I287" s="31">
        <v>19</v>
      </c>
      <c r="J287" s="31">
        <v>0</v>
      </c>
      <c r="K287" s="31">
        <f t="shared" si="95"/>
        <v>19</v>
      </c>
      <c r="L287" s="31">
        <v>21</v>
      </c>
      <c r="M287" s="31">
        <v>25</v>
      </c>
      <c r="N287" s="31">
        <f t="shared" si="96"/>
        <v>46</v>
      </c>
      <c r="O287" s="31">
        <f t="shared" si="97"/>
        <v>868.5</v>
      </c>
      <c r="P287" s="31">
        <f t="shared" si="98"/>
        <v>525.95000000000005</v>
      </c>
      <c r="Q287" s="31">
        <f t="shared" si="99"/>
        <v>1394.45</v>
      </c>
    </row>
    <row r="288" spans="1:17" ht="20.100000000000001" customHeight="1" x14ac:dyDescent="0.3">
      <c r="A288" s="29">
        <v>13</v>
      </c>
      <c r="B288" s="30" t="s">
        <v>241</v>
      </c>
      <c r="C288" s="53">
        <v>5.15</v>
      </c>
      <c r="D288" s="53">
        <v>0</v>
      </c>
      <c r="E288" s="31">
        <f t="shared" si="93"/>
        <v>5.15</v>
      </c>
      <c r="F288" s="31">
        <v>0</v>
      </c>
      <c r="G288" s="31">
        <v>0</v>
      </c>
      <c r="H288" s="31">
        <f t="shared" si="94"/>
        <v>0</v>
      </c>
      <c r="I288" s="31">
        <v>0</v>
      </c>
      <c r="J288" s="31">
        <v>0</v>
      </c>
      <c r="K288" s="31">
        <f t="shared" si="95"/>
        <v>0</v>
      </c>
      <c r="L288" s="31">
        <v>0</v>
      </c>
      <c r="M288" s="31">
        <v>0</v>
      </c>
      <c r="N288" s="31">
        <f t="shared" si="96"/>
        <v>0</v>
      </c>
      <c r="O288" s="31">
        <f t="shared" si="97"/>
        <v>5.15</v>
      </c>
      <c r="P288" s="31">
        <f t="shared" si="98"/>
        <v>0</v>
      </c>
      <c r="Q288" s="31">
        <f t="shared" si="99"/>
        <v>5.15</v>
      </c>
    </row>
    <row r="289" spans="1:18" ht="20.100000000000001" customHeight="1" x14ac:dyDescent="0.3">
      <c r="A289" s="29">
        <v>15</v>
      </c>
      <c r="B289" s="30" t="s">
        <v>240</v>
      </c>
      <c r="C289" s="53">
        <f>6-0.12</f>
        <v>5.88</v>
      </c>
      <c r="D289" s="53">
        <v>0</v>
      </c>
      <c r="E289" s="31">
        <f t="shared" si="93"/>
        <v>5.88</v>
      </c>
      <c r="F289" s="31">
        <v>0</v>
      </c>
      <c r="G289" s="31">
        <v>0</v>
      </c>
      <c r="H289" s="31">
        <f t="shared" si="94"/>
        <v>0</v>
      </c>
      <c r="I289" s="31">
        <v>0</v>
      </c>
      <c r="J289" s="31">
        <v>0</v>
      </c>
      <c r="K289" s="31">
        <f t="shared" si="95"/>
        <v>0</v>
      </c>
      <c r="L289" s="31">
        <v>0</v>
      </c>
      <c r="M289" s="31">
        <v>0</v>
      </c>
      <c r="N289" s="31">
        <f t="shared" si="96"/>
        <v>0</v>
      </c>
      <c r="O289" s="31">
        <f t="shared" si="97"/>
        <v>5.88</v>
      </c>
      <c r="P289" s="31">
        <f t="shared" si="98"/>
        <v>0</v>
      </c>
      <c r="Q289" s="31">
        <f t="shared" si="99"/>
        <v>5.88</v>
      </c>
    </row>
    <row r="290" spans="1:18" ht="20.100000000000001" customHeight="1" x14ac:dyDescent="0.3">
      <c r="A290" s="29">
        <v>17</v>
      </c>
      <c r="B290" s="30" t="s">
        <v>210</v>
      </c>
      <c r="C290" s="53">
        <v>0</v>
      </c>
      <c r="D290" s="53">
        <f>33-1.45</f>
        <v>31.55</v>
      </c>
      <c r="E290" s="31">
        <f t="shared" si="93"/>
        <v>31.55</v>
      </c>
      <c r="F290" s="31">
        <v>0</v>
      </c>
      <c r="G290" s="31">
        <v>0</v>
      </c>
      <c r="H290" s="31">
        <f t="shared" si="94"/>
        <v>0</v>
      </c>
      <c r="I290" s="31">
        <v>0</v>
      </c>
      <c r="J290" s="31">
        <v>0</v>
      </c>
      <c r="K290" s="31">
        <f t="shared" si="95"/>
        <v>0</v>
      </c>
      <c r="L290" s="31">
        <v>0</v>
      </c>
      <c r="M290" s="31">
        <v>0</v>
      </c>
      <c r="N290" s="31">
        <f t="shared" si="96"/>
        <v>0</v>
      </c>
      <c r="O290" s="31">
        <f t="shared" si="97"/>
        <v>0</v>
      </c>
      <c r="P290" s="31">
        <f t="shared" si="98"/>
        <v>31.55</v>
      </c>
      <c r="Q290" s="31">
        <f t="shared" si="99"/>
        <v>31.55</v>
      </c>
    </row>
    <row r="291" spans="1:18" s="17" customFormat="1" ht="20.100000000000001" customHeight="1" x14ac:dyDescent="0.3">
      <c r="A291" s="43"/>
      <c r="B291" s="49" t="s">
        <v>211</v>
      </c>
      <c r="C291" s="45">
        <f t="shared" ref="C291:Q291" si="104">SUM(C276:C290)</f>
        <v>10177</v>
      </c>
      <c r="D291" s="45">
        <f t="shared" si="104"/>
        <v>5998</v>
      </c>
      <c r="E291" s="45">
        <f t="shared" si="104"/>
        <v>16174.999999999998</v>
      </c>
      <c r="F291" s="45">
        <f t="shared" si="104"/>
        <v>954</v>
      </c>
      <c r="G291" s="45">
        <f t="shared" si="104"/>
        <v>3057</v>
      </c>
      <c r="H291" s="45">
        <f t="shared" si="104"/>
        <v>4011</v>
      </c>
      <c r="I291" s="45">
        <f t="shared" si="104"/>
        <v>1636</v>
      </c>
      <c r="J291" s="45">
        <f t="shared" si="104"/>
        <v>1860</v>
      </c>
      <c r="K291" s="45">
        <f t="shared" si="104"/>
        <v>3496</v>
      </c>
      <c r="L291" s="45">
        <f t="shared" si="104"/>
        <v>2788</v>
      </c>
      <c r="M291" s="45">
        <f t="shared" si="104"/>
        <v>1930</v>
      </c>
      <c r="N291" s="45">
        <f t="shared" si="104"/>
        <v>4718</v>
      </c>
      <c r="O291" s="45">
        <f t="shared" si="104"/>
        <v>15555</v>
      </c>
      <c r="P291" s="45">
        <f t="shared" si="104"/>
        <v>12845</v>
      </c>
      <c r="Q291" s="45">
        <f t="shared" si="104"/>
        <v>28400.000000000004</v>
      </c>
      <c r="R291" s="19"/>
    </row>
    <row r="292" spans="1:18" ht="20.100000000000001" customHeight="1" x14ac:dyDescent="0.3">
      <c r="A292" s="29">
        <v>1</v>
      </c>
      <c r="B292" s="30" t="s">
        <v>220</v>
      </c>
      <c r="C292" s="31">
        <v>10000</v>
      </c>
      <c r="D292" s="31">
        <v>12500</v>
      </c>
      <c r="E292" s="31">
        <f t="shared" si="93"/>
        <v>22500</v>
      </c>
      <c r="F292" s="31">
        <v>0</v>
      </c>
      <c r="G292" s="31">
        <v>0</v>
      </c>
      <c r="H292" s="31">
        <f t="shared" si="94"/>
        <v>0</v>
      </c>
      <c r="I292" s="31">
        <v>0</v>
      </c>
      <c r="J292" s="31">
        <v>0</v>
      </c>
      <c r="K292" s="31">
        <f t="shared" si="95"/>
        <v>0</v>
      </c>
      <c r="L292" s="31">
        <v>0</v>
      </c>
      <c r="M292" s="31">
        <v>0</v>
      </c>
      <c r="N292" s="31">
        <f t="shared" si="96"/>
        <v>0</v>
      </c>
      <c r="O292" s="31">
        <f t="shared" si="97"/>
        <v>10000</v>
      </c>
      <c r="P292" s="31">
        <f t="shared" si="98"/>
        <v>12500</v>
      </c>
      <c r="Q292" s="31">
        <f t="shared" si="99"/>
        <v>22500</v>
      </c>
    </row>
    <row r="293" spans="1:18" s="17" customFormat="1" ht="20.100000000000001" customHeight="1" x14ac:dyDescent="0.3">
      <c r="A293" s="43"/>
      <c r="B293" s="49" t="s">
        <v>214</v>
      </c>
      <c r="C293" s="45">
        <f t="shared" ref="C293:Q293" si="105">C292</f>
        <v>10000</v>
      </c>
      <c r="D293" s="45">
        <f t="shared" si="105"/>
        <v>12500</v>
      </c>
      <c r="E293" s="45">
        <f t="shared" si="105"/>
        <v>22500</v>
      </c>
      <c r="F293" s="45">
        <f t="shared" si="105"/>
        <v>0</v>
      </c>
      <c r="G293" s="45">
        <f t="shared" si="105"/>
        <v>0</v>
      </c>
      <c r="H293" s="45">
        <f t="shared" si="105"/>
        <v>0</v>
      </c>
      <c r="I293" s="45">
        <f t="shared" si="105"/>
        <v>0</v>
      </c>
      <c r="J293" s="45">
        <f t="shared" si="105"/>
        <v>0</v>
      </c>
      <c r="K293" s="45">
        <f t="shared" si="105"/>
        <v>0</v>
      </c>
      <c r="L293" s="45">
        <f t="shared" si="105"/>
        <v>0</v>
      </c>
      <c r="M293" s="45">
        <f t="shared" si="105"/>
        <v>0</v>
      </c>
      <c r="N293" s="45">
        <f t="shared" si="105"/>
        <v>0</v>
      </c>
      <c r="O293" s="45">
        <f t="shared" si="105"/>
        <v>10000</v>
      </c>
      <c r="P293" s="45">
        <f t="shared" si="105"/>
        <v>12500</v>
      </c>
      <c r="Q293" s="45">
        <f t="shared" si="105"/>
        <v>22500</v>
      </c>
    </row>
    <row r="294" spans="1:18" s="17" customFormat="1" ht="20.100000000000001" customHeight="1" x14ac:dyDescent="0.3">
      <c r="A294" s="43"/>
      <c r="B294" s="49" t="s">
        <v>212</v>
      </c>
      <c r="C294" s="55">
        <f t="shared" ref="C294:Q294" si="106">+C293+C291+C275+C273+C267+C264+C242+C227+C225+C187+C137+C91</f>
        <v>138440</v>
      </c>
      <c r="D294" s="55">
        <f t="shared" si="106"/>
        <v>43213</v>
      </c>
      <c r="E294" s="55">
        <f t="shared" si="106"/>
        <v>181653</v>
      </c>
      <c r="F294" s="55">
        <f t="shared" si="106"/>
        <v>12598</v>
      </c>
      <c r="G294" s="55">
        <f t="shared" si="106"/>
        <v>10872</v>
      </c>
      <c r="H294" s="55">
        <f t="shared" si="106"/>
        <v>23470</v>
      </c>
      <c r="I294" s="55">
        <f t="shared" si="106"/>
        <v>7072</v>
      </c>
      <c r="J294" s="55">
        <f t="shared" si="106"/>
        <v>3020</v>
      </c>
      <c r="K294" s="55">
        <f t="shared" si="106"/>
        <v>10092</v>
      </c>
      <c r="L294" s="55">
        <f t="shared" si="106"/>
        <v>13557</v>
      </c>
      <c r="M294" s="55">
        <f t="shared" si="106"/>
        <v>5928</v>
      </c>
      <c r="N294" s="55">
        <f t="shared" si="106"/>
        <v>19485</v>
      </c>
      <c r="O294" s="55">
        <f t="shared" si="106"/>
        <v>171667</v>
      </c>
      <c r="P294" s="55">
        <f t="shared" si="106"/>
        <v>63033</v>
      </c>
      <c r="Q294" s="55">
        <f t="shared" si="106"/>
        <v>234700</v>
      </c>
    </row>
    <row r="295" spans="1:18" ht="20.100000000000001" customHeight="1" x14ac:dyDescent="0.3">
      <c r="A295" s="27"/>
      <c r="B295" s="56"/>
      <c r="C295" s="56"/>
      <c r="D295" s="56"/>
      <c r="E295" s="56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</row>
  </sheetData>
  <sheetProtection selectLockedCells="1" selectUnlockedCells="1"/>
  <mergeCells count="18">
    <mergeCell ref="P2:Q2"/>
    <mergeCell ref="O5:Q5"/>
    <mergeCell ref="A2:B2"/>
    <mergeCell ref="A4:A6"/>
    <mergeCell ref="F5:G5"/>
    <mergeCell ref="H5:H6"/>
    <mergeCell ref="K5:K6"/>
    <mergeCell ref="C4:E4"/>
    <mergeCell ref="F4:H4"/>
    <mergeCell ref="I4:J4"/>
    <mergeCell ref="C5:D5"/>
    <mergeCell ref="E5:E6"/>
    <mergeCell ref="N5:N6"/>
    <mergeCell ref="B295:E295"/>
    <mergeCell ref="O4:Q4"/>
    <mergeCell ref="C3:N3"/>
    <mergeCell ref="O3:Q3"/>
    <mergeCell ref="L4:M4"/>
  </mergeCells>
  <printOptions horizontalCentered="1"/>
  <pageMargins left="0.25" right="0.25" top="0.75" bottom="0.75" header="0.31496062992126" footer="0.31496062992126"/>
  <pageSetup paperSize="9" scale="55" orientation="landscape" r:id="rId1"/>
  <rowBreaks count="5" manualBreakCount="5">
    <brk id="112" max="16" man="1"/>
    <brk id="149" max="16" man="1"/>
    <brk id="176" max="16" man="1"/>
    <brk id="219" max="16" man="1"/>
    <brk id="26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 2021-22</vt:lpstr>
      <vt:lpstr>'RE 2021-22'!Print_Area</vt:lpstr>
      <vt:lpstr>'RE 2021-22'!Print_Titles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bhola</dc:creator>
  <cp:lastModifiedBy>Surbhi</cp:lastModifiedBy>
  <cp:lastPrinted>2022-03-16T05:41:32Z</cp:lastPrinted>
  <dcterms:created xsi:type="dcterms:W3CDTF">2016-12-29T07:23:24Z</dcterms:created>
  <dcterms:modified xsi:type="dcterms:W3CDTF">2022-04-07T06:16:04Z</dcterms:modified>
</cp:coreProperties>
</file>